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ipaylasim\DaireBaskanliklari\TAKK\akreditasyon\17025 Dkmanlar\Formlar\"/>
    </mc:Choice>
  </mc:AlternateContent>
  <bookViews>
    <workbookView xWindow="0" yWindow="450" windowWidth="15195" windowHeight="8340" tabRatio="806"/>
  </bookViews>
  <sheets>
    <sheet name="Tüm Deney Sonuçları" sheetId="97" r:id="rId1"/>
    <sheet name="Deney 1" sheetId="66" r:id="rId2"/>
    <sheet name="Deney 2" sheetId="98" r:id="rId3"/>
    <sheet name="Deney 3" sheetId="99" r:id="rId4"/>
    <sheet name="Deney 4" sheetId="100" r:id="rId5"/>
    <sheet name="Deney 5" sheetId="101" r:id="rId6"/>
    <sheet name="Deney 6" sheetId="102" r:id="rId7"/>
    <sheet name="Deney 7" sheetId="103" r:id="rId8"/>
    <sheet name="Deney 8" sheetId="104" r:id="rId9"/>
    <sheet name="Deney 9" sheetId="105" r:id="rId10"/>
    <sheet name="Deney 10" sheetId="106" r:id="rId11"/>
    <sheet name="Deney 11" sheetId="107" r:id="rId12"/>
    <sheet name="Deney 12" sheetId="108" r:id="rId13"/>
    <sheet name="Deney 13" sheetId="109" r:id="rId14"/>
    <sheet name="Deney 14" sheetId="110" r:id="rId15"/>
    <sheet name="Deney 15" sheetId="111" r:id="rId16"/>
    <sheet name="Deney 16" sheetId="112" r:id="rId17"/>
    <sheet name="Deney 17" sheetId="113" r:id="rId18"/>
    <sheet name="Deney 18" sheetId="114" r:id="rId19"/>
  </sheets>
  <definedNames>
    <definedName name="anscount" hidden="1">1</definedName>
    <definedName name="_xlnm.Extract">#REF!</definedName>
    <definedName name="Criteria_MI">#REF!</definedName>
    <definedName name="Database_MI">#REF!</definedName>
    <definedName name="Extract_MI">#REF!</definedName>
    <definedName name="_xlnm.Print_Area" localSheetId="1">'Deney 1'!#REF!</definedName>
  </definedNames>
  <calcPr calcId="152511"/>
</workbook>
</file>

<file path=xl/calcChain.xml><?xml version="1.0" encoding="utf-8"?>
<calcChain xmlns="http://schemas.openxmlformats.org/spreadsheetml/2006/main">
  <c r="D7" i="114" l="1"/>
  <c r="D8" i="114"/>
  <c r="D9" i="114"/>
  <c r="D10" i="114"/>
  <c r="D11" i="114"/>
  <c r="D12" i="114"/>
  <c r="D13" i="114"/>
  <c r="D14" i="114"/>
  <c r="U43" i="114" s="1"/>
  <c r="D15" i="114"/>
  <c r="D16" i="114"/>
  <c r="D17" i="114"/>
  <c r="D18" i="114"/>
  <c r="D19" i="114"/>
  <c r="D20" i="114"/>
  <c r="D21" i="114"/>
  <c r="D22" i="114"/>
  <c r="D23" i="114"/>
  <c r="D24" i="114"/>
  <c r="D25" i="114"/>
  <c r="D26" i="114"/>
  <c r="D27" i="114"/>
  <c r="D28" i="114"/>
  <c r="D29" i="114"/>
  <c r="D30" i="114"/>
  <c r="D31" i="114"/>
  <c r="D32" i="114"/>
  <c r="D33" i="114"/>
  <c r="D34" i="114"/>
  <c r="D35" i="114"/>
  <c r="D36" i="114"/>
  <c r="D37" i="114"/>
  <c r="D38" i="114"/>
  <c r="B38" i="114" s="1"/>
  <c r="D39" i="114"/>
  <c r="D40" i="114"/>
  <c r="D41" i="114"/>
  <c r="D42" i="114"/>
  <c r="D43" i="114"/>
  <c r="D44" i="114"/>
  <c r="D45" i="114"/>
  <c r="D46" i="114"/>
  <c r="D47" i="114"/>
  <c r="D48" i="114"/>
  <c r="D49" i="114"/>
  <c r="D6" i="114"/>
  <c r="B49" i="114"/>
  <c r="A49" i="114"/>
  <c r="B48" i="114"/>
  <c r="A48" i="114"/>
  <c r="B47" i="114"/>
  <c r="A47" i="114"/>
  <c r="A46" i="114"/>
  <c r="B45" i="114"/>
  <c r="A45" i="114"/>
  <c r="B44" i="114"/>
  <c r="A44" i="114"/>
  <c r="B43" i="114"/>
  <c r="A43" i="114"/>
  <c r="A42" i="114"/>
  <c r="B41" i="114"/>
  <c r="A41" i="114"/>
  <c r="B40" i="114"/>
  <c r="A40" i="114"/>
  <c r="B39" i="114"/>
  <c r="A39" i="114"/>
  <c r="A38" i="114"/>
  <c r="A37" i="114"/>
  <c r="A36" i="114"/>
  <c r="B35" i="114"/>
  <c r="A35" i="114"/>
  <c r="B34" i="114"/>
  <c r="A34" i="114"/>
  <c r="B33" i="114"/>
  <c r="E33" i="114" s="1"/>
  <c r="A33" i="114"/>
  <c r="B32" i="114"/>
  <c r="C32" i="114" s="1"/>
  <c r="F32" i="114" s="1"/>
  <c r="A32" i="114"/>
  <c r="A31" i="114"/>
  <c r="A30" i="114"/>
  <c r="A29" i="114"/>
  <c r="A28" i="114"/>
  <c r="A27" i="114"/>
  <c r="A26" i="114"/>
  <c r="A25" i="114"/>
  <c r="B24" i="114"/>
  <c r="C24" i="114" s="1"/>
  <c r="A24" i="114"/>
  <c r="B23" i="114"/>
  <c r="A23" i="114"/>
  <c r="A22" i="114"/>
  <c r="A21" i="114"/>
  <c r="B20" i="114"/>
  <c r="G20" i="114" s="1"/>
  <c r="A20" i="114"/>
  <c r="A19" i="114"/>
  <c r="A18" i="114"/>
  <c r="A17" i="114"/>
  <c r="A16" i="114"/>
  <c r="B15" i="114"/>
  <c r="A15" i="114"/>
  <c r="A14" i="114"/>
  <c r="B13" i="114"/>
  <c r="G13" i="114" s="1"/>
  <c r="A13" i="114"/>
  <c r="A12" i="114"/>
  <c r="A11" i="114"/>
  <c r="A10" i="114"/>
  <c r="A9" i="114"/>
  <c r="A8" i="114"/>
  <c r="A7" i="114"/>
  <c r="A6" i="114"/>
  <c r="D49" i="113"/>
  <c r="B49" i="113" s="1"/>
  <c r="D7" i="113"/>
  <c r="D8" i="113"/>
  <c r="D9" i="113"/>
  <c r="D10" i="113"/>
  <c r="D11" i="113"/>
  <c r="D12" i="113"/>
  <c r="D13" i="113"/>
  <c r="D14" i="113"/>
  <c r="D15" i="113"/>
  <c r="D16" i="113"/>
  <c r="D17" i="113"/>
  <c r="D18" i="113"/>
  <c r="D19" i="113"/>
  <c r="D20" i="113"/>
  <c r="D21" i="113"/>
  <c r="D22" i="113"/>
  <c r="D23" i="113"/>
  <c r="D24" i="113"/>
  <c r="D25" i="113"/>
  <c r="D26" i="113"/>
  <c r="D27" i="113"/>
  <c r="D28" i="113"/>
  <c r="D29" i="113"/>
  <c r="D30" i="113"/>
  <c r="D31" i="113"/>
  <c r="D32" i="113"/>
  <c r="D33" i="113"/>
  <c r="D34" i="113"/>
  <c r="D35" i="113"/>
  <c r="B35" i="113" s="1"/>
  <c r="D36" i="113"/>
  <c r="D37" i="113"/>
  <c r="D38" i="113"/>
  <c r="B38" i="113" s="1"/>
  <c r="D39" i="113"/>
  <c r="B39" i="113" s="1"/>
  <c r="D40" i="113"/>
  <c r="D41" i="113"/>
  <c r="D42" i="113"/>
  <c r="D43" i="113"/>
  <c r="B43" i="113" s="1"/>
  <c r="D44" i="113"/>
  <c r="D45" i="113"/>
  <c r="D46" i="113"/>
  <c r="D47" i="113"/>
  <c r="D48" i="113"/>
  <c r="B48" i="113" s="1"/>
  <c r="D6" i="113"/>
  <c r="A49" i="113"/>
  <c r="A48" i="113"/>
  <c r="B47" i="113"/>
  <c r="A47" i="113"/>
  <c r="A46" i="113"/>
  <c r="B45" i="113"/>
  <c r="A45" i="113"/>
  <c r="B44" i="113"/>
  <c r="A44" i="113"/>
  <c r="A43" i="113"/>
  <c r="A42" i="113"/>
  <c r="B41" i="113"/>
  <c r="A41" i="113"/>
  <c r="B40" i="113"/>
  <c r="A40" i="113"/>
  <c r="A39" i="113"/>
  <c r="A38" i="113"/>
  <c r="A37" i="113"/>
  <c r="A36" i="113"/>
  <c r="A35" i="113"/>
  <c r="B34" i="113"/>
  <c r="A34" i="113"/>
  <c r="B33" i="113"/>
  <c r="E33" i="113" s="1"/>
  <c r="A33" i="113"/>
  <c r="B32" i="113"/>
  <c r="C32" i="113" s="1"/>
  <c r="A32" i="113"/>
  <c r="A31" i="113"/>
  <c r="A30" i="113"/>
  <c r="A29" i="113"/>
  <c r="A28" i="113"/>
  <c r="A27" i="113"/>
  <c r="A26" i="113"/>
  <c r="A25" i="113"/>
  <c r="B24" i="113"/>
  <c r="C24" i="113" s="1"/>
  <c r="F24" i="113" s="1"/>
  <c r="A24" i="113"/>
  <c r="B23" i="113"/>
  <c r="A23" i="113"/>
  <c r="A22" i="113"/>
  <c r="A21" i="113"/>
  <c r="B20" i="113"/>
  <c r="G20" i="113" s="1"/>
  <c r="A20" i="113"/>
  <c r="A19" i="113"/>
  <c r="A18" i="113"/>
  <c r="A17" i="113"/>
  <c r="A16" i="113"/>
  <c r="B15" i="113"/>
  <c r="A15" i="113"/>
  <c r="A14" i="113"/>
  <c r="B13" i="113"/>
  <c r="A13" i="113"/>
  <c r="A12" i="113"/>
  <c r="A11" i="113"/>
  <c r="A10" i="113"/>
  <c r="A9" i="113"/>
  <c r="A8" i="113"/>
  <c r="A7" i="113"/>
  <c r="A6" i="113"/>
  <c r="D7" i="111"/>
  <c r="D8" i="111"/>
  <c r="D9" i="111"/>
  <c r="D10" i="111"/>
  <c r="D11" i="111"/>
  <c r="D12" i="111"/>
  <c r="D13" i="111"/>
  <c r="D14" i="111"/>
  <c r="D15" i="111"/>
  <c r="D16" i="111"/>
  <c r="D17" i="111"/>
  <c r="D18" i="111"/>
  <c r="D19" i="111"/>
  <c r="D20" i="111"/>
  <c r="D21" i="111"/>
  <c r="D22" i="111"/>
  <c r="D23" i="111"/>
  <c r="D24" i="111"/>
  <c r="D25" i="111"/>
  <c r="D26" i="111"/>
  <c r="D27" i="111"/>
  <c r="D28" i="111"/>
  <c r="D29" i="111"/>
  <c r="D30" i="111"/>
  <c r="D31" i="111"/>
  <c r="D32" i="111"/>
  <c r="D33" i="111"/>
  <c r="D34" i="111"/>
  <c r="D35" i="111"/>
  <c r="D36" i="111"/>
  <c r="D37" i="111"/>
  <c r="D38" i="111"/>
  <c r="B38" i="111" s="1"/>
  <c r="D39" i="111"/>
  <c r="D40" i="111"/>
  <c r="D41" i="111"/>
  <c r="D42" i="111"/>
  <c r="D43" i="111"/>
  <c r="D44" i="111"/>
  <c r="D45" i="111"/>
  <c r="D46" i="111"/>
  <c r="D47" i="111"/>
  <c r="D48" i="111"/>
  <c r="D49" i="111"/>
  <c r="D6" i="111"/>
  <c r="D49" i="112"/>
  <c r="B49" i="112" s="1"/>
  <c r="A49" i="112"/>
  <c r="D48" i="112"/>
  <c r="B48" i="112" s="1"/>
  <c r="A48" i="112"/>
  <c r="D47" i="112"/>
  <c r="B47" i="112" s="1"/>
  <c r="A47" i="112"/>
  <c r="D46" i="112"/>
  <c r="A46" i="112"/>
  <c r="D45" i="112"/>
  <c r="B45" i="112" s="1"/>
  <c r="A45" i="112"/>
  <c r="D44" i="112"/>
  <c r="B44" i="112" s="1"/>
  <c r="A44" i="112"/>
  <c r="D43" i="112"/>
  <c r="B43" i="112" s="1"/>
  <c r="A43" i="112"/>
  <c r="D42" i="112"/>
  <c r="A42" i="112"/>
  <c r="D41" i="112"/>
  <c r="B41" i="112" s="1"/>
  <c r="A41" i="112"/>
  <c r="D40" i="112"/>
  <c r="B40" i="112" s="1"/>
  <c r="A40" i="112"/>
  <c r="D39" i="112"/>
  <c r="B39" i="112" s="1"/>
  <c r="A39" i="112"/>
  <c r="D38" i="112"/>
  <c r="B38" i="112" s="1"/>
  <c r="A38" i="112"/>
  <c r="D37" i="112"/>
  <c r="A37" i="112"/>
  <c r="D36" i="112"/>
  <c r="A36" i="112"/>
  <c r="D35" i="112"/>
  <c r="B35" i="112" s="1"/>
  <c r="A35" i="112"/>
  <c r="D34" i="112"/>
  <c r="B34" i="112" s="1"/>
  <c r="A34" i="112"/>
  <c r="D33" i="112"/>
  <c r="B33" i="112"/>
  <c r="E33" i="112" s="1"/>
  <c r="A33" i="112"/>
  <c r="D32" i="112"/>
  <c r="B32" i="112"/>
  <c r="C32" i="112" s="1"/>
  <c r="F32" i="112" s="1"/>
  <c r="A32" i="112"/>
  <c r="D31" i="112"/>
  <c r="A31" i="112"/>
  <c r="D30" i="112"/>
  <c r="A30" i="112"/>
  <c r="D29" i="112"/>
  <c r="A29" i="112"/>
  <c r="D28" i="112"/>
  <c r="A28" i="112"/>
  <c r="D27" i="112"/>
  <c r="A27" i="112"/>
  <c r="D26" i="112"/>
  <c r="A26" i="112"/>
  <c r="D25" i="112"/>
  <c r="A25" i="112"/>
  <c r="D24" i="112"/>
  <c r="B24" i="112"/>
  <c r="C24" i="112" s="1"/>
  <c r="F24" i="112" s="1"/>
  <c r="A24" i="112"/>
  <c r="D23" i="112"/>
  <c r="B23" i="112" s="1"/>
  <c r="A23" i="112"/>
  <c r="D22" i="112"/>
  <c r="A22" i="112"/>
  <c r="D21" i="112"/>
  <c r="A21" i="112"/>
  <c r="D20" i="112"/>
  <c r="B20" i="112"/>
  <c r="G20" i="112" s="1"/>
  <c r="A20" i="112"/>
  <c r="D19" i="112"/>
  <c r="A19" i="112"/>
  <c r="D18" i="112"/>
  <c r="A18" i="112"/>
  <c r="D17" i="112"/>
  <c r="A17" i="112"/>
  <c r="D16" i="112"/>
  <c r="A16" i="112"/>
  <c r="D15" i="112"/>
  <c r="B15" i="112" s="1"/>
  <c r="A15" i="112"/>
  <c r="D14" i="112"/>
  <c r="A14" i="112"/>
  <c r="G13" i="112"/>
  <c r="D13" i="112"/>
  <c r="B13" i="112"/>
  <c r="E13" i="112" s="1"/>
  <c r="A13" i="112"/>
  <c r="D12" i="112"/>
  <c r="A12" i="112"/>
  <c r="D11" i="112"/>
  <c r="A11" i="112"/>
  <c r="D10" i="112"/>
  <c r="A10" i="112"/>
  <c r="D9" i="112"/>
  <c r="A9" i="112"/>
  <c r="D8" i="112"/>
  <c r="A8" i="112"/>
  <c r="D7" i="112"/>
  <c r="A7" i="112"/>
  <c r="D6" i="112"/>
  <c r="A6" i="112"/>
  <c r="B20" i="111"/>
  <c r="G20" i="111" s="1"/>
  <c r="B23" i="111"/>
  <c r="B24" i="111"/>
  <c r="B32" i="111"/>
  <c r="C32" i="111" s="1"/>
  <c r="F32" i="111" s="1"/>
  <c r="B39" i="111"/>
  <c r="B40" i="111"/>
  <c r="B44" i="111"/>
  <c r="B48" i="111"/>
  <c r="B49" i="111"/>
  <c r="A49" i="111"/>
  <c r="A48" i="111"/>
  <c r="B47" i="111"/>
  <c r="A47" i="111"/>
  <c r="A46" i="111"/>
  <c r="B45" i="111"/>
  <c r="A45" i="111"/>
  <c r="A44" i="111"/>
  <c r="B43" i="111"/>
  <c r="A43" i="111"/>
  <c r="A42" i="111"/>
  <c r="B41" i="111"/>
  <c r="A41" i="111"/>
  <c r="A40" i="111"/>
  <c r="A39" i="111"/>
  <c r="A38" i="111"/>
  <c r="A37" i="111"/>
  <c r="A36" i="111"/>
  <c r="B35" i="111"/>
  <c r="A35" i="111"/>
  <c r="B34" i="111"/>
  <c r="A34" i="111"/>
  <c r="B33" i="111"/>
  <c r="E33" i="111" s="1"/>
  <c r="A33" i="111"/>
  <c r="A32" i="111"/>
  <c r="A31" i="111"/>
  <c r="A30" i="111"/>
  <c r="A29" i="111"/>
  <c r="A28" i="111"/>
  <c r="A27" i="111"/>
  <c r="A26" i="111"/>
  <c r="A25" i="111"/>
  <c r="A24" i="111"/>
  <c r="A23" i="111"/>
  <c r="A22" i="111"/>
  <c r="A21" i="111"/>
  <c r="A20" i="111"/>
  <c r="A19" i="111"/>
  <c r="A18" i="111"/>
  <c r="A17" i="111"/>
  <c r="A16" i="111"/>
  <c r="B15" i="111"/>
  <c r="A15" i="111"/>
  <c r="A14" i="111"/>
  <c r="B13" i="111"/>
  <c r="G13" i="111" s="1"/>
  <c r="A13" i="111"/>
  <c r="A12" i="111"/>
  <c r="A11" i="111"/>
  <c r="A10" i="111"/>
  <c r="A9" i="111"/>
  <c r="A8" i="111"/>
  <c r="A7" i="111"/>
  <c r="A6" i="111"/>
  <c r="D7" i="110"/>
  <c r="D8" i="110"/>
  <c r="D9" i="110"/>
  <c r="D10" i="110"/>
  <c r="D11" i="110"/>
  <c r="D12" i="110"/>
  <c r="D13" i="110"/>
  <c r="D14" i="110"/>
  <c r="U44" i="110" s="1"/>
  <c r="D15" i="110"/>
  <c r="D16" i="110"/>
  <c r="D17" i="110"/>
  <c r="D18" i="110"/>
  <c r="D19" i="110"/>
  <c r="D20" i="110"/>
  <c r="D21" i="110"/>
  <c r="D22" i="110"/>
  <c r="D23" i="110"/>
  <c r="D24" i="110"/>
  <c r="D25" i="110"/>
  <c r="D26" i="110"/>
  <c r="D27" i="110"/>
  <c r="D28" i="110"/>
  <c r="D29" i="110"/>
  <c r="D30" i="110"/>
  <c r="D31" i="110"/>
  <c r="D32" i="110"/>
  <c r="D33" i="110"/>
  <c r="D34" i="110"/>
  <c r="D35" i="110"/>
  <c r="D36" i="110"/>
  <c r="D37" i="110"/>
  <c r="D38" i="110"/>
  <c r="B38" i="110" s="1"/>
  <c r="D39" i="110"/>
  <c r="D40" i="110"/>
  <c r="D41" i="110"/>
  <c r="D42" i="110"/>
  <c r="D43" i="110"/>
  <c r="D44" i="110"/>
  <c r="B44" i="110" s="1"/>
  <c r="D45" i="110"/>
  <c r="D46" i="110"/>
  <c r="D47" i="110"/>
  <c r="D48" i="110"/>
  <c r="B48" i="110" s="1"/>
  <c r="D49" i="110"/>
  <c r="D6" i="110"/>
  <c r="B49" i="110"/>
  <c r="A49" i="110"/>
  <c r="A48" i="110"/>
  <c r="B47" i="110"/>
  <c r="A47" i="110"/>
  <c r="A46" i="110"/>
  <c r="B45" i="110"/>
  <c r="A45" i="110"/>
  <c r="A44" i="110"/>
  <c r="B43" i="110"/>
  <c r="A43" i="110"/>
  <c r="A42" i="110"/>
  <c r="B41" i="110"/>
  <c r="A41" i="110"/>
  <c r="B40" i="110"/>
  <c r="A40" i="110"/>
  <c r="B39" i="110"/>
  <c r="A39" i="110"/>
  <c r="A38" i="110"/>
  <c r="A37" i="110"/>
  <c r="A36" i="110"/>
  <c r="B35" i="110"/>
  <c r="A35" i="110"/>
  <c r="B34" i="110"/>
  <c r="A34" i="110"/>
  <c r="B33" i="110"/>
  <c r="G33" i="110" s="1"/>
  <c r="A33" i="110"/>
  <c r="B32" i="110"/>
  <c r="A32" i="110"/>
  <c r="A31" i="110"/>
  <c r="A30" i="110"/>
  <c r="A29" i="110"/>
  <c r="A28" i="110"/>
  <c r="A27" i="110"/>
  <c r="A26" i="110"/>
  <c r="A25" i="110"/>
  <c r="B24" i="110"/>
  <c r="A24" i="110"/>
  <c r="B23" i="110"/>
  <c r="A23" i="110"/>
  <c r="A22" i="110"/>
  <c r="A21" i="110"/>
  <c r="B20" i="110"/>
  <c r="G20" i="110" s="1"/>
  <c r="A20" i="110"/>
  <c r="A19" i="110"/>
  <c r="A18" i="110"/>
  <c r="A17" i="110"/>
  <c r="A16" i="110"/>
  <c r="B15" i="110"/>
  <c r="A15" i="110"/>
  <c r="A14" i="110"/>
  <c r="B13" i="110"/>
  <c r="E13" i="110" s="1"/>
  <c r="A13" i="110"/>
  <c r="A12" i="110"/>
  <c r="A11" i="110"/>
  <c r="A10" i="110"/>
  <c r="A9" i="110"/>
  <c r="A8" i="110"/>
  <c r="A7" i="110"/>
  <c r="A6" i="110"/>
  <c r="D7" i="109"/>
  <c r="D8" i="109"/>
  <c r="D9" i="109"/>
  <c r="D10" i="109"/>
  <c r="D11" i="109"/>
  <c r="D12" i="109"/>
  <c r="B12" i="109" s="1"/>
  <c r="G12" i="109" s="1"/>
  <c r="D13" i="109"/>
  <c r="D14" i="109"/>
  <c r="D15" i="109"/>
  <c r="D16" i="109"/>
  <c r="D17" i="109"/>
  <c r="D18" i="109"/>
  <c r="D19" i="109"/>
  <c r="D20" i="109"/>
  <c r="D21" i="109"/>
  <c r="D22" i="109"/>
  <c r="D23" i="109"/>
  <c r="D24" i="109"/>
  <c r="D25" i="109"/>
  <c r="D26" i="109"/>
  <c r="D27" i="109"/>
  <c r="D28" i="109"/>
  <c r="D29" i="109"/>
  <c r="D30" i="109"/>
  <c r="D31" i="109"/>
  <c r="D32" i="109"/>
  <c r="D33" i="109"/>
  <c r="D34" i="109"/>
  <c r="D35" i="109"/>
  <c r="D36" i="109"/>
  <c r="B36" i="109" s="1"/>
  <c r="D37" i="109"/>
  <c r="D38" i="109"/>
  <c r="D39" i="109"/>
  <c r="D40" i="109"/>
  <c r="D41" i="109"/>
  <c r="D42" i="109"/>
  <c r="D43" i="109"/>
  <c r="D44" i="109"/>
  <c r="B44" i="109" s="1"/>
  <c r="D45" i="109"/>
  <c r="D46" i="109"/>
  <c r="B46" i="109" s="1"/>
  <c r="D47" i="109"/>
  <c r="D48" i="109"/>
  <c r="B48" i="109" s="1"/>
  <c r="D49" i="109"/>
  <c r="D6" i="109"/>
  <c r="B49" i="109"/>
  <c r="A49" i="109"/>
  <c r="A48" i="109"/>
  <c r="B47" i="109"/>
  <c r="A47" i="109"/>
  <c r="A46" i="109"/>
  <c r="B45" i="109"/>
  <c r="A45" i="109"/>
  <c r="A44" i="109"/>
  <c r="A43" i="109"/>
  <c r="A42" i="109"/>
  <c r="B41" i="109"/>
  <c r="A41" i="109"/>
  <c r="B40" i="109"/>
  <c r="A40" i="109"/>
  <c r="B39" i="109"/>
  <c r="A39" i="109"/>
  <c r="B38" i="109"/>
  <c r="A38" i="109"/>
  <c r="B37" i="109"/>
  <c r="A37" i="109"/>
  <c r="A36" i="109"/>
  <c r="B35" i="109"/>
  <c r="A35" i="109"/>
  <c r="B34" i="109"/>
  <c r="A34" i="109"/>
  <c r="B33" i="109"/>
  <c r="E33" i="109" s="1"/>
  <c r="A33" i="109"/>
  <c r="B32" i="109"/>
  <c r="C32" i="109" s="1"/>
  <c r="F32" i="109" s="1"/>
  <c r="A32" i="109"/>
  <c r="A31" i="109"/>
  <c r="A30" i="109"/>
  <c r="A29" i="109"/>
  <c r="A28" i="109"/>
  <c r="A27" i="109"/>
  <c r="A26" i="109"/>
  <c r="A25" i="109"/>
  <c r="E24" i="109"/>
  <c r="B24" i="109"/>
  <c r="C24" i="109" s="1"/>
  <c r="A24" i="109"/>
  <c r="B23" i="109"/>
  <c r="A23" i="109"/>
  <c r="A22" i="109"/>
  <c r="A21" i="109"/>
  <c r="B20" i="109"/>
  <c r="G20" i="109" s="1"/>
  <c r="A20" i="109"/>
  <c r="A19" i="109"/>
  <c r="A18" i="109"/>
  <c r="A17" i="109"/>
  <c r="A16" i="109"/>
  <c r="B15" i="109"/>
  <c r="A15" i="109"/>
  <c r="A14" i="109"/>
  <c r="B13" i="109"/>
  <c r="G13" i="109" s="1"/>
  <c r="A13" i="109"/>
  <c r="A12" i="109"/>
  <c r="A11" i="109"/>
  <c r="B10" i="109"/>
  <c r="A10" i="109"/>
  <c r="A9" i="109"/>
  <c r="A8" i="109"/>
  <c r="A7" i="109"/>
  <c r="A6" i="109"/>
  <c r="F24" i="114" l="1"/>
  <c r="F24" i="109"/>
  <c r="F32" i="113"/>
  <c r="E20" i="114"/>
  <c r="E24" i="114"/>
  <c r="E32" i="114"/>
  <c r="C23" i="114"/>
  <c r="F23" i="114" s="1"/>
  <c r="G23" i="114"/>
  <c r="E23" i="114"/>
  <c r="G41" i="114"/>
  <c r="E41" i="114"/>
  <c r="C41" i="114"/>
  <c r="F41" i="114" s="1"/>
  <c r="G45" i="114"/>
  <c r="E45" i="114"/>
  <c r="C45" i="114"/>
  <c r="F45" i="114" s="1"/>
  <c r="E49" i="114"/>
  <c r="C49" i="114"/>
  <c r="G34" i="114"/>
  <c r="E34" i="114"/>
  <c r="C34" i="114"/>
  <c r="F34" i="114" s="1"/>
  <c r="G38" i="114"/>
  <c r="E38" i="114"/>
  <c r="C38" i="114"/>
  <c r="F38" i="114" s="1"/>
  <c r="G43" i="114"/>
  <c r="E43" i="114"/>
  <c r="C43" i="114"/>
  <c r="F43" i="114" s="1"/>
  <c r="C15" i="114"/>
  <c r="F15" i="114" s="1"/>
  <c r="G15" i="114"/>
  <c r="E15" i="114"/>
  <c r="G35" i="114"/>
  <c r="E35" i="114"/>
  <c r="C35" i="114"/>
  <c r="F35" i="114" s="1"/>
  <c r="G39" i="114"/>
  <c r="E39" i="114"/>
  <c r="C39" i="114"/>
  <c r="F39" i="114" s="1"/>
  <c r="E47" i="114"/>
  <c r="C47" i="114"/>
  <c r="G40" i="114"/>
  <c r="E40" i="114"/>
  <c r="C40" i="114"/>
  <c r="F40" i="114" s="1"/>
  <c r="G44" i="114"/>
  <c r="E44" i="114"/>
  <c r="C44" i="114"/>
  <c r="F44" i="114" s="1"/>
  <c r="E48" i="114"/>
  <c r="C48" i="114"/>
  <c r="U40" i="114"/>
  <c r="C13" i="114"/>
  <c r="F13" i="114" s="1"/>
  <c r="G33" i="114"/>
  <c r="C20" i="114"/>
  <c r="F20" i="114" s="1"/>
  <c r="G24" i="114"/>
  <c r="G32" i="114"/>
  <c r="E13" i="114"/>
  <c r="U41" i="114"/>
  <c r="C33" i="114"/>
  <c r="F33" i="114" s="1"/>
  <c r="U35" i="114"/>
  <c r="U44" i="114"/>
  <c r="E20" i="113"/>
  <c r="E24" i="113"/>
  <c r="E32" i="113"/>
  <c r="C20" i="113"/>
  <c r="F20" i="113" s="1"/>
  <c r="G41" i="113"/>
  <c r="E41" i="113"/>
  <c r="C41" i="113"/>
  <c r="F41" i="113" s="1"/>
  <c r="E49" i="113"/>
  <c r="C49" i="113"/>
  <c r="G13" i="113"/>
  <c r="E13" i="113"/>
  <c r="C13" i="113"/>
  <c r="F13" i="113" s="1"/>
  <c r="G45" i="113"/>
  <c r="E45" i="113"/>
  <c r="C45" i="113"/>
  <c r="F45" i="113" s="1"/>
  <c r="E34" i="113"/>
  <c r="C34" i="113"/>
  <c r="F34" i="113" s="1"/>
  <c r="G34" i="113"/>
  <c r="G38" i="113"/>
  <c r="E38" i="113"/>
  <c r="C38" i="113"/>
  <c r="F38" i="113" s="1"/>
  <c r="C15" i="113"/>
  <c r="F15" i="113" s="1"/>
  <c r="G15" i="113"/>
  <c r="E15" i="113"/>
  <c r="G35" i="113"/>
  <c r="E35" i="113"/>
  <c r="C35" i="113"/>
  <c r="F35" i="113" s="1"/>
  <c r="G39" i="113"/>
  <c r="E39" i="113"/>
  <c r="C39" i="113"/>
  <c r="F39" i="113" s="1"/>
  <c r="G43" i="113"/>
  <c r="E43" i="113"/>
  <c r="C43" i="113"/>
  <c r="F43" i="113" s="1"/>
  <c r="E47" i="113"/>
  <c r="C47" i="113"/>
  <c r="C23" i="113"/>
  <c r="F23" i="113" s="1"/>
  <c r="G23" i="113"/>
  <c r="E23" i="113"/>
  <c r="G40" i="113"/>
  <c r="E40" i="113"/>
  <c r="C40" i="113"/>
  <c r="F40" i="113" s="1"/>
  <c r="G44" i="113"/>
  <c r="E44" i="113"/>
  <c r="C44" i="113"/>
  <c r="F44" i="113" s="1"/>
  <c r="E48" i="113"/>
  <c r="C48" i="113"/>
  <c r="U35" i="113"/>
  <c r="U40" i="113"/>
  <c r="U41" i="113"/>
  <c r="U43" i="113"/>
  <c r="U44" i="113"/>
  <c r="G33" i="113"/>
  <c r="G24" i="113"/>
  <c r="G32" i="113"/>
  <c r="C33" i="113"/>
  <c r="F33" i="113" s="1"/>
  <c r="C13" i="112"/>
  <c r="F13" i="112" s="1"/>
  <c r="C33" i="112"/>
  <c r="F33" i="112" s="1"/>
  <c r="G33" i="112"/>
  <c r="U40" i="111"/>
  <c r="U46" i="111" s="1"/>
  <c r="C23" i="112"/>
  <c r="F23" i="112" s="1"/>
  <c r="E23" i="112"/>
  <c r="G23" i="112"/>
  <c r="G41" i="112"/>
  <c r="E41" i="112"/>
  <c r="C41" i="112"/>
  <c r="F41" i="112" s="1"/>
  <c r="G45" i="112"/>
  <c r="E45" i="112"/>
  <c r="C45" i="112"/>
  <c r="F45" i="112" s="1"/>
  <c r="E34" i="112"/>
  <c r="C34" i="112"/>
  <c r="F34" i="112" s="1"/>
  <c r="G34" i="112"/>
  <c r="G38" i="112"/>
  <c r="E38" i="112"/>
  <c r="C38" i="112"/>
  <c r="F38" i="112" s="1"/>
  <c r="E49" i="112"/>
  <c r="C49" i="112"/>
  <c r="G43" i="112"/>
  <c r="E43" i="112"/>
  <c r="C43" i="112"/>
  <c r="F43" i="112" s="1"/>
  <c r="G35" i="112"/>
  <c r="E35" i="112"/>
  <c r="C35" i="112"/>
  <c r="F35" i="112" s="1"/>
  <c r="G39" i="112"/>
  <c r="E39" i="112"/>
  <c r="C39" i="112"/>
  <c r="F39" i="112" s="1"/>
  <c r="E47" i="112"/>
  <c r="C47" i="112"/>
  <c r="C15" i="112"/>
  <c r="F15" i="112" s="1"/>
  <c r="G15" i="112"/>
  <c r="E15" i="112"/>
  <c r="G40" i="112"/>
  <c r="E40" i="112"/>
  <c r="C40" i="112"/>
  <c r="F40" i="112" s="1"/>
  <c r="G44" i="112"/>
  <c r="E44" i="112"/>
  <c r="C44" i="112"/>
  <c r="F44" i="112" s="1"/>
  <c r="E48" i="112"/>
  <c r="C48" i="112"/>
  <c r="E24" i="112"/>
  <c r="E32" i="112"/>
  <c r="U35" i="112"/>
  <c r="U40" i="112"/>
  <c r="U41" i="112"/>
  <c r="U43" i="112"/>
  <c r="U44" i="112"/>
  <c r="C20" i="112"/>
  <c r="F20" i="112" s="1"/>
  <c r="G24" i="112"/>
  <c r="G32" i="112"/>
  <c r="E20" i="112"/>
  <c r="C24" i="111"/>
  <c r="F24" i="111" s="1"/>
  <c r="E24" i="111"/>
  <c r="G33" i="111"/>
  <c r="E32" i="111"/>
  <c r="C23" i="111"/>
  <c r="F23" i="111" s="1"/>
  <c r="E23" i="111"/>
  <c r="G23" i="111"/>
  <c r="G40" i="111"/>
  <c r="E40" i="111"/>
  <c r="C40" i="111"/>
  <c r="F40" i="111" s="1"/>
  <c r="G41" i="111"/>
  <c r="E41" i="111"/>
  <c r="C41" i="111"/>
  <c r="F41" i="111" s="1"/>
  <c r="G45" i="111"/>
  <c r="E45" i="111"/>
  <c r="C45" i="111"/>
  <c r="F45" i="111" s="1"/>
  <c r="E34" i="111"/>
  <c r="C34" i="111"/>
  <c r="F34" i="111" s="1"/>
  <c r="G34" i="111"/>
  <c r="G38" i="111"/>
  <c r="E38" i="111"/>
  <c r="C38" i="111"/>
  <c r="F38" i="111" s="1"/>
  <c r="G44" i="111"/>
  <c r="E44" i="111"/>
  <c r="C44" i="111"/>
  <c r="F44" i="111" s="1"/>
  <c r="E49" i="111"/>
  <c r="C49" i="111"/>
  <c r="U48" i="111"/>
  <c r="B18" i="111" s="1"/>
  <c r="G35" i="111"/>
  <c r="E35" i="111"/>
  <c r="C35" i="111"/>
  <c r="F35" i="111" s="1"/>
  <c r="G39" i="111"/>
  <c r="E39" i="111"/>
  <c r="C39" i="111"/>
  <c r="F39" i="111" s="1"/>
  <c r="G43" i="111"/>
  <c r="E43" i="111"/>
  <c r="C43" i="111"/>
  <c r="F43" i="111" s="1"/>
  <c r="E47" i="111"/>
  <c r="C47" i="111"/>
  <c r="C15" i="111"/>
  <c r="F15" i="111" s="1"/>
  <c r="G15" i="111"/>
  <c r="E15" i="111"/>
  <c r="E48" i="111"/>
  <c r="C48" i="111"/>
  <c r="U43" i="111"/>
  <c r="C20" i="111"/>
  <c r="F20" i="111" s="1"/>
  <c r="G24" i="111"/>
  <c r="G32" i="111"/>
  <c r="U35" i="111"/>
  <c r="U41" i="111"/>
  <c r="E13" i="111"/>
  <c r="E20" i="111"/>
  <c r="U44" i="111"/>
  <c r="C13" i="111"/>
  <c r="F13" i="111" s="1"/>
  <c r="C33" i="111"/>
  <c r="F33" i="111" s="1"/>
  <c r="E33" i="110"/>
  <c r="G13" i="110"/>
  <c r="C33" i="110"/>
  <c r="F33" i="110" s="1"/>
  <c r="E48" i="110"/>
  <c r="C48" i="110"/>
  <c r="G45" i="110"/>
  <c r="E45" i="110"/>
  <c r="C45" i="110"/>
  <c r="F45" i="110" s="1"/>
  <c r="E49" i="110"/>
  <c r="C49" i="110"/>
  <c r="G23" i="110"/>
  <c r="E23" i="110"/>
  <c r="C23" i="110"/>
  <c r="F23" i="110" s="1"/>
  <c r="E34" i="110"/>
  <c r="C34" i="110"/>
  <c r="F34" i="110" s="1"/>
  <c r="G34" i="110"/>
  <c r="G38" i="110"/>
  <c r="E38" i="110"/>
  <c r="C38" i="110"/>
  <c r="F38" i="110" s="1"/>
  <c r="G44" i="110"/>
  <c r="E44" i="110"/>
  <c r="C44" i="110"/>
  <c r="F44" i="110" s="1"/>
  <c r="G35" i="110"/>
  <c r="E35" i="110"/>
  <c r="C35" i="110"/>
  <c r="F35" i="110" s="1"/>
  <c r="G39" i="110"/>
  <c r="E39" i="110"/>
  <c r="C39" i="110"/>
  <c r="F39" i="110" s="1"/>
  <c r="G43" i="110"/>
  <c r="E43" i="110"/>
  <c r="C43" i="110"/>
  <c r="F43" i="110" s="1"/>
  <c r="E47" i="110"/>
  <c r="C47" i="110"/>
  <c r="G40" i="110"/>
  <c r="E40" i="110"/>
  <c r="C40" i="110"/>
  <c r="F40" i="110" s="1"/>
  <c r="G41" i="110"/>
  <c r="E41" i="110"/>
  <c r="C41" i="110"/>
  <c r="F41" i="110" s="1"/>
  <c r="G15" i="110"/>
  <c r="E15" i="110"/>
  <c r="C15" i="110"/>
  <c r="F15" i="110" s="1"/>
  <c r="C32" i="110"/>
  <c r="F32" i="110" s="1"/>
  <c r="G32" i="110"/>
  <c r="E32" i="110"/>
  <c r="C24" i="110"/>
  <c r="F24" i="110" s="1"/>
  <c r="E24" i="110"/>
  <c r="G24" i="110"/>
  <c r="U35" i="110"/>
  <c r="U40" i="110"/>
  <c r="U41" i="110"/>
  <c r="U43" i="110"/>
  <c r="C13" i="110"/>
  <c r="F13" i="110" s="1"/>
  <c r="C20" i="110"/>
  <c r="F20" i="110" s="1"/>
  <c r="E20" i="110"/>
  <c r="E20" i="109"/>
  <c r="E32" i="109"/>
  <c r="E12" i="109"/>
  <c r="G36" i="109"/>
  <c r="E36" i="109"/>
  <c r="C36" i="109"/>
  <c r="F36" i="109" s="1"/>
  <c r="G40" i="109"/>
  <c r="E40" i="109"/>
  <c r="C40" i="109"/>
  <c r="F40" i="109" s="1"/>
  <c r="E10" i="109"/>
  <c r="C10" i="109"/>
  <c r="F10" i="109" s="1"/>
  <c r="G10" i="109"/>
  <c r="G37" i="109"/>
  <c r="E37" i="109"/>
  <c r="C37" i="109"/>
  <c r="F37" i="109" s="1"/>
  <c r="E49" i="109"/>
  <c r="C49" i="109"/>
  <c r="E34" i="109"/>
  <c r="C34" i="109"/>
  <c r="F34" i="109" s="1"/>
  <c r="G34" i="109"/>
  <c r="G38" i="109"/>
  <c r="E38" i="109"/>
  <c r="C38" i="109"/>
  <c r="F38" i="109" s="1"/>
  <c r="E46" i="109"/>
  <c r="C46" i="109"/>
  <c r="G44" i="109"/>
  <c r="E44" i="109"/>
  <c r="C44" i="109"/>
  <c r="F44" i="109" s="1"/>
  <c r="C23" i="109"/>
  <c r="F23" i="109" s="1"/>
  <c r="G23" i="109"/>
  <c r="E23" i="109"/>
  <c r="G45" i="109"/>
  <c r="E45" i="109"/>
  <c r="C45" i="109"/>
  <c r="F45" i="109" s="1"/>
  <c r="G35" i="109"/>
  <c r="E35" i="109"/>
  <c r="C35" i="109"/>
  <c r="F35" i="109" s="1"/>
  <c r="G39" i="109"/>
  <c r="E39" i="109"/>
  <c r="C39" i="109"/>
  <c r="F39" i="109" s="1"/>
  <c r="E47" i="109"/>
  <c r="C47" i="109"/>
  <c r="E48" i="109"/>
  <c r="C48" i="109"/>
  <c r="G41" i="109"/>
  <c r="E41" i="109"/>
  <c r="C41" i="109"/>
  <c r="F41" i="109" s="1"/>
  <c r="C15" i="109"/>
  <c r="F15" i="109" s="1"/>
  <c r="G15" i="109"/>
  <c r="E15" i="109"/>
  <c r="U35" i="109"/>
  <c r="U40" i="109"/>
  <c r="U41" i="109"/>
  <c r="U43" i="109"/>
  <c r="U44" i="109"/>
  <c r="C12" i="109"/>
  <c r="F12" i="109" s="1"/>
  <c r="C20" i="109"/>
  <c r="F20" i="109" s="1"/>
  <c r="G24" i="109"/>
  <c r="G32" i="109"/>
  <c r="C13" i="109"/>
  <c r="F13" i="109" s="1"/>
  <c r="G33" i="109"/>
  <c r="E13" i="109"/>
  <c r="C33" i="109"/>
  <c r="F33" i="109" s="1"/>
  <c r="D7" i="108"/>
  <c r="D8" i="108"/>
  <c r="D9" i="108"/>
  <c r="D10" i="108"/>
  <c r="D11" i="108"/>
  <c r="D12" i="108"/>
  <c r="B12" i="108" s="1"/>
  <c r="G12" i="108" s="1"/>
  <c r="D13" i="108"/>
  <c r="D14" i="108"/>
  <c r="D15" i="108"/>
  <c r="D16" i="108"/>
  <c r="D17" i="108"/>
  <c r="D18" i="108"/>
  <c r="D19" i="108"/>
  <c r="D20" i="108"/>
  <c r="D21" i="108"/>
  <c r="D22" i="108"/>
  <c r="D23" i="108"/>
  <c r="D24" i="108"/>
  <c r="D25" i="108"/>
  <c r="D26" i="108"/>
  <c r="D27" i="108"/>
  <c r="D28" i="108"/>
  <c r="D29" i="108"/>
  <c r="D30" i="108"/>
  <c r="D31" i="108"/>
  <c r="D32" i="108"/>
  <c r="D33" i="108"/>
  <c r="B33" i="108" s="1"/>
  <c r="E33" i="108" s="1"/>
  <c r="D34" i="108"/>
  <c r="D35" i="108"/>
  <c r="D36" i="108"/>
  <c r="B36" i="108" s="1"/>
  <c r="G36" i="108" s="1"/>
  <c r="D37" i="108"/>
  <c r="D38" i="108"/>
  <c r="B38" i="108" s="1"/>
  <c r="G38" i="108" s="1"/>
  <c r="D39" i="108"/>
  <c r="D40" i="108"/>
  <c r="D41" i="108"/>
  <c r="D42" i="108"/>
  <c r="D43" i="108"/>
  <c r="D44" i="108"/>
  <c r="D45" i="108"/>
  <c r="D46" i="108"/>
  <c r="B46" i="108" s="1"/>
  <c r="E46" i="108" s="1"/>
  <c r="D47" i="108"/>
  <c r="D48" i="108"/>
  <c r="D49" i="108"/>
  <c r="B49" i="108" s="1"/>
  <c r="E49" i="108" s="1"/>
  <c r="D6" i="108"/>
  <c r="D7" i="107"/>
  <c r="D8" i="107"/>
  <c r="D9" i="107"/>
  <c r="D10" i="107"/>
  <c r="D11" i="107"/>
  <c r="D12" i="107"/>
  <c r="B12" i="107" s="1"/>
  <c r="G12" i="107" s="1"/>
  <c r="D13" i="107"/>
  <c r="D14" i="107"/>
  <c r="D15" i="107"/>
  <c r="D16" i="107"/>
  <c r="D17" i="107"/>
  <c r="D18" i="107"/>
  <c r="D19" i="107"/>
  <c r="D20" i="107"/>
  <c r="B20" i="107" s="1"/>
  <c r="G20" i="107" s="1"/>
  <c r="D21" i="107"/>
  <c r="D22" i="107"/>
  <c r="D23" i="107"/>
  <c r="D24" i="107"/>
  <c r="D25" i="107"/>
  <c r="D26" i="107"/>
  <c r="D27" i="107"/>
  <c r="D28" i="107"/>
  <c r="D29" i="107"/>
  <c r="D30" i="107"/>
  <c r="D31" i="107"/>
  <c r="D32" i="107"/>
  <c r="D33" i="107"/>
  <c r="D34" i="107"/>
  <c r="D35" i="107"/>
  <c r="D36" i="107"/>
  <c r="B36" i="107" s="1"/>
  <c r="G36" i="107" s="1"/>
  <c r="D37" i="107"/>
  <c r="D38" i="107"/>
  <c r="D39" i="107"/>
  <c r="D40" i="107"/>
  <c r="D41" i="107"/>
  <c r="D42" i="107"/>
  <c r="D43" i="107"/>
  <c r="D44" i="107"/>
  <c r="B44" i="107" s="1"/>
  <c r="G44" i="107" s="1"/>
  <c r="D45" i="107"/>
  <c r="D46" i="107"/>
  <c r="B46" i="107" s="1"/>
  <c r="E46" i="107" s="1"/>
  <c r="D47" i="107"/>
  <c r="D48" i="107"/>
  <c r="D49" i="107"/>
  <c r="D6" i="107"/>
  <c r="D7" i="106"/>
  <c r="D8" i="106"/>
  <c r="D9" i="106"/>
  <c r="D10" i="106"/>
  <c r="D11" i="106"/>
  <c r="D12" i="106"/>
  <c r="B12" i="106" s="1"/>
  <c r="G12" i="106" s="1"/>
  <c r="D13" i="106"/>
  <c r="D14" i="106"/>
  <c r="D15" i="106"/>
  <c r="D16" i="106"/>
  <c r="D17" i="106"/>
  <c r="D18" i="106"/>
  <c r="D19" i="106"/>
  <c r="D20" i="106"/>
  <c r="B20" i="106" s="1"/>
  <c r="G20" i="106" s="1"/>
  <c r="D21" i="106"/>
  <c r="D22" i="106"/>
  <c r="D23" i="106"/>
  <c r="D24" i="106"/>
  <c r="D25" i="106"/>
  <c r="D26" i="106"/>
  <c r="D27" i="106"/>
  <c r="D28" i="106"/>
  <c r="D29" i="106"/>
  <c r="D30" i="106"/>
  <c r="D31" i="106"/>
  <c r="D32" i="106"/>
  <c r="D33" i="106"/>
  <c r="D34" i="106"/>
  <c r="D35" i="106"/>
  <c r="D36" i="106"/>
  <c r="D37" i="106"/>
  <c r="D38" i="106"/>
  <c r="B38" i="106" s="1"/>
  <c r="G38" i="106" s="1"/>
  <c r="D39" i="106"/>
  <c r="D40" i="106"/>
  <c r="D41" i="106"/>
  <c r="D42" i="106"/>
  <c r="D43" i="106"/>
  <c r="D44" i="106"/>
  <c r="B44" i="106" s="1"/>
  <c r="G44" i="106" s="1"/>
  <c r="D45" i="106"/>
  <c r="D46" i="106"/>
  <c r="B46" i="106" s="1"/>
  <c r="E46" i="106" s="1"/>
  <c r="D47" i="106"/>
  <c r="D48" i="106"/>
  <c r="D49" i="106"/>
  <c r="D6" i="106"/>
  <c r="D7" i="105"/>
  <c r="D8" i="105"/>
  <c r="D9" i="105"/>
  <c r="D10" i="105"/>
  <c r="D11" i="105"/>
  <c r="D12" i="105"/>
  <c r="U40" i="105" s="1"/>
  <c r="D13" i="105"/>
  <c r="D14" i="105"/>
  <c r="D15" i="105"/>
  <c r="D16" i="105"/>
  <c r="D17" i="105"/>
  <c r="D18" i="105"/>
  <c r="D19" i="105"/>
  <c r="D20" i="105"/>
  <c r="B20" i="105" s="1"/>
  <c r="E20" i="105" s="1"/>
  <c r="D21" i="105"/>
  <c r="D22" i="105"/>
  <c r="D23" i="105"/>
  <c r="D24" i="105"/>
  <c r="D25" i="105"/>
  <c r="D26" i="105"/>
  <c r="D27" i="105"/>
  <c r="D28" i="105"/>
  <c r="D29" i="105"/>
  <c r="D30" i="105"/>
  <c r="D31" i="105"/>
  <c r="D32" i="105"/>
  <c r="D33" i="105"/>
  <c r="D34" i="105"/>
  <c r="D35" i="105"/>
  <c r="D36" i="105"/>
  <c r="D37" i="105"/>
  <c r="D38" i="105"/>
  <c r="D39" i="105"/>
  <c r="D40" i="105"/>
  <c r="D41" i="105"/>
  <c r="D42" i="105"/>
  <c r="D43" i="105"/>
  <c r="D44" i="105"/>
  <c r="B44" i="105" s="1"/>
  <c r="G44" i="105" s="1"/>
  <c r="D45" i="105"/>
  <c r="D46" i="105"/>
  <c r="D47" i="105"/>
  <c r="D48" i="105"/>
  <c r="D49" i="105"/>
  <c r="D6" i="105"/>
  <c r="D7" i="104"/>
  <c r="D8" i="104"/>
  <c r="D9" i="104"/>
  <c r="D10" i="104"/>
  <c r="D11" i="104"/>
  <c r="D12" i="104"/>
  <c r="D13" i="104"/>
  <c r="D14" i="104"/>
  <c r="D15" i="104"/>
  <c r="D16" i="104"/>
  <c r="D17" i="104"/>
  <c r="D18" i="104"/>
  <c r="D19" i="104"/>
  <c r="D20" i="104"/>
  <c r="D21" i="104"/>
  <c r="D22" i="104"/>
  <c r="D23" i="104"/>
  <c r="D24" i="104"/>
  <c r="D25" i="104"/>
  <c r="D26" i="104"/>
  <c r="D27" i="104"/>
  <c r="D28" i="104"/>
  <c r="D29" i="104"/>
  <c r="D30" i="104"/>
  <c r="D31" i="104"/>
  <c r="D32" i="104"/>
  <c r="D33" i="104"/>
  <c r="D34" i="104"/>
  <c r="D35" i="104"/>
  <c r="D36" i="104"/>
  <c r="D37" i="104"/>
  <c r="D38" i="104"/>
  <c r="D39" i="104"/>
  <c r="D40" i="104"/>
  <c r="D41" i="104"/>
  <c r="D42" i="104"/>
  <c r="D43" i="104"/>
  <c r="D44" i="104"/>
  <c r="D45" i="104"/>
  <c r="D46" i="104"/>
  <c r="D47" i="104"/>
  <c r="D48" i="104"/>
  <c r="D49" i="104"/>
  <c r="D6" i="104"/>
  <c r="D7" i="103"/>
  <c r="D8" i="103"/>
  <c r="D9" i="103"/>
  <c r="D10" i="103"/>
  <c r="D11" i="103"/>
  <c r="D12" i="103"/>
  <c r="D13" i="103"/>
  <c r="D14" i="103"/>
  <c r="D15" i="103"/>
  <c r="D16" i="103"/>
  <c r="D17" i="103"/>
  <c r="D18" i="103"/>
  <c r="D19" i="103"/>
  <c r="D20" i="103"/>
  <c r="D21" i="103"/>
  <c r="D22" i="103"/>
  <c r="D23" i="103"/>
  <c r="D24" i="103"/>
  <c r="D25" i="103"/>
  <c r="D26" i="103"/>
  <c r="D27" i="103"/>
  <c r="D28" i="103"/>
  <c r="D29" i="103"/>
  <c r="D30" i="103"/>
  <c r="D31" i="103"/>
  <c r="D32" i="103"/>
  <c r="D33" i="103"/>
  <c r="D34" i="103"/>
  <c r="D35" i="103"/>
  <c r="D36" i="103"/>
  <c r="D37" i="103"/>
  <c r="D38" i="103"/>
  <c r="D39" i="103"/>
  <c r="D40" i="103"/>
  <c r="D41" i="103"/>
  <c r="D42" i="103"/>
  <c r="D43" i="103"/>
  <c r="D44" i="103"/>
  <c r="D45" i="103"/>
  <c r="D46" i="103"/>
  <c r="D47" i="103"/>
  <c r="D48" i="103"/>
  <c r="D49" i="103"/>
  <c r="D6" i="103"/>
  <c r="D7" i="102"/>
  <c r="D8" i="102"/>
  <c r="D9" i="102"/>
  <c r="D10" i="102"/>
  <c r="D11" i="102"/>
  <c r="D12" i="102"/>
  <c r="D13" i="102"/>
  <c r="D14" i="102"/>
  <c r="D15" i="102"/>
  <c r="D16" i="102"/>
  <c r="D17" i="102"/>
  <c r="D18" i="102"/>
  <c r="D19" i="102"/>
  <c r="D20" i="102"/>
  <c r="D21" i="102"/>
  <c r="D22" i="102"/>
  <c r="D23" i="102"/>
  <c r="D24" i="102"/>
  <c r="D25" i="102"/>
  <c r="D26" i="102"/>
  <c r="D27" i="102"/>
  <c r="D28" i="102"/>
  <c r="D29" i="102"/>
  <c r="D30" i="102"/>
  <c r="D31" i="102"/>
  <c r="D32" i="102"/>
  <c r="D33" i="102"/>
  <c r="D34" i="102"/>
  <c r="D35" i="102"/>
  <c r="D36" i="102"/>
  <c r="D37" i="102"/>
  <c r="D38" i="102"/>
  <c r="D39" i="102"/>
  <c r="D40" i="102"/>
  <c r="D41" i="102"/>
  <c r="D42" i="102"/>
  <c r="D43" i="102"/>
  <c r="D44" i="102"/>
  <c r="D45" i="102"/>
  <c r="D46" i="102"/>
  <c r="D47" i="102"/>
  <c r="D48" i="102"/>
  <c r="D49" i="102"/>
  <c r="D6" i="102"/>
  <c r="P34" i="106"/>
  <c r="P34" i="105"/>
  <c r="P30" i="104"/>
  <c r="P30" i="103"/>
  <c r="P30" i="102"/>
  <c r="P30" i="101"/>
  <c r="Q29" i="100"/>
  <c r="Q29" i="99"/>
  <c r="Q29" i="98"/>
  <c r="O34" i="66"/>
  <c r="P54" i="97"/>
  <c r="Q54" i="97"/>
  <c r="R54" i="97"/>
  <c r="S54" i="97"/>
  <c r="T54" i="97"/>
  <c r="U54" i="97"/>
  <c r="V54" i="97"/>
  <c r="W54" i="97"/>
  <c r="X54" i="97"/>
  <c r="Y54" i="97"/>
  <c r="Z54" i="97"/>
  <c r="AA54" i="97"/>
  <c r="AB54" i="97"/>
  <c r="AC54" i="97"/>
  <c r="AD54" i="97"/>
  <c r="AE54" i="97"/>
  <c r="AF54" i="97"/>
  <c r="AG54" i="97"/>
  <c r="AH54" i="97"/>
  <c r="AI54" i="97"/>
  <c r="AJ54" i="97"/>
  <c r="AK54" i="97"/>
  <c r="AL54" i="97"/>
  <c r="AM54" i="97"/>
  <c r="AN54" i="97"/>
  <c r="AO54" i="97"/>
  <c r="AP54" i="97"/>
  <c r="AQ54" i="97"/>
  <c r="AR54" i="97"/>
  <c r="AS54" i="97"/>
  <c r="AT54" i="97"/>
  <c r="AU54" i="97"/>
  <c r="AV54" i="97"/>
  <c r="AW54" i="97"/>
  <c r="AX54" i="97"/>
  <c r="AY54" i="97"/>
  <c r="AZ54" i="97"/>
  <c r="BA54" i="97"/>
  <c r="BB54" i="97"/>
  <c r="BC54" i="97"/>
  <c r="BD54" i="97"/>
  <c r="BE54" i="97"/>
  <c r="BF54" i="97"/>
  <c r="BG54" i="97"/>
  <c r="BH54" i="97"/>
  <c r="BI54" i="97"/>
  <c r="BJ54" i="97"/>
  <c r="BK54" i="97"/>
  <c r="BL54" i="97"/>
  <c r="BM54" i="97"/>
  <c r="BN54" i="97"/>
  <c r="BO54" i="97"/>
  <c r="BP54" i="97"/>
  <c r="BQ54" i="97"/>
  <c r="BR54" i="97"/>
  <c r="BS54" i="97"/>
  <c r="BT54" i="97"/>
  <c r="BU54" i="97"/>
  <c r="BV54" i="97"/>
  <c r="BW54" i="97"/>
  <c r="BX54" i="97"/>
  <c r="BY54" i="97"/>
  <c r="BZ54" i="97"/>
  <c r="CA54" i="97"/>
  <c r="CB54" i="97"/>
  <c r="O54" i="97"/>
  <c r="N54" i="97"/>
  <c r="M54" i="97"/>
  <c r="L54" i="97"/>
  <c r="K54" i="97"/>
  <c r="J54" i="97"/>
  <c r="I54" i="97"/>
  <c r="H54" i="97"/>
  <c r="G54" i="97"/>
  <c r="F54" i="97"/>
  <c r="E54" i="97"/>
  <c r="D54" i="97"/>
  <c r="C54" i="97"/>
  <c r="B20" i="108"/>
  <c r="G20" i="108" s="1"/>
  <c r="B44" i="108"/>
  <c r="G44" i="108" s="1"/>
  <c r="B48" i="108"/>
  <c r="E48" i="108" s="1"/>
  <c r="A49" i="108"/>
  <c r="A48" i="108"/>
  <c r="B47" i="108"/>
  <c r="E47" i="108" s="1"/>
  <c r="A47" i="108"/>
  <c r="A46" i="108"/>
  <c r="B45" i="108"/>
  <c r="G45" i="108" s="1"/>
  <c r="A45" i="108"/>
  <c r="A44" i="108"/>
  <c r="A43" i="108"/>
  <c r="A42" i="108"/>
  <c r="B41" i="108"/>
  <c r="G41" i="108" s="1"/>
  <c r="A41" i="108"/>
  <c r="B40" i="108"/>
  <c r="G40" i="108" s="1"/>
  <c r="A40" i="108"/>
  <c r="B39" i="108"/>
  <c r="G39" i="108" s="1"/>
  <c r="A39" i="108"/>
  <c r="A38" i="108"/>
  <c r="B37" i="108"/>
  <c r="G37" i="108" s="1"/>
  <c r="A37" i="108"/>
  <c r="A36" i="108"/>
  <c r="B35" i="108"/>
  <c r="G35" i="108" s="1"/>
  <c r="A35" i="108"/>
  <c r="B34" i="108"/>
  <c r="A34" i="108"/>
  <c r="A33" i="108"/>
  <c r="B32" i="108"/>
  <c r="C32" i="108" s="1"/>
  <c r="F32" i="108" s="1"/>
  <c r="A32" i="108"/>
  <c r="A31" i="108"/>
  <c r="A30" i="108"/>
  <c r="A29" i="108"/>
  <c r="A28" i="108"/>
  <c r="A27" i="108"/>
  <c r="A26" i="108"/>
  <c r="A25" i="108"/>
  <c r="B24" i="108"/>
  <c r="C24" i="108" s="1"/>
  <c r="A24" i="108"/>
  <c r="B23" i="108"/>
  <c r="A23" i="108"/>
  <c r="A22" i="108"/>
  <c r="A21" i="108"/>
  <c r="A20" i="108"/>
  <c r="A19" i="108"/>
  <c r="A18" i="108"/>
  <c r="A17" i="108"/>
  <c r="A16" i="108"/>
  <c r="B15" i="108"/>
  <c r="A15" i="108"/>
  <c r="A14" i="108"/>
  <c r="B13" i="108"/>
  <c r="G13" i="108" s="1"/>
  <c r="A13" i="108"/>
  <c r="A12" i="108"/>
  <c r="A11" i="108"/>
  <c r="B10" i="108"/>
  <c r="E10" i="108" s="1"/>
  <c r="A10" i="108"/>
  <c r="A9" i="108"/>
  <c r="A8" i="108"/>
  <c r="A7" i="108"/>
  <c r="A6" i="108"/>
  <c r="B23" i="107"/>
  <c r="B38" i="107"/>
  <c r="G38" i="107" s="1"/>
  <c r="B48" i="107"/>
  <c r="E48" i="107" s="1"/>
  <c r="B49" i="107"/>
  <c r="E49" i="107" s="1"/>
  <c r="A49" i="107"/>
  <c r="A48" i="107"/>
  <c r="B47" i="107"/>
  <c r="E47" i="107" s="1"/>
  <c r="A47" i="107"/>
  <c r="A46" i="107"/>
  <c r="B45" i="107"/>
  <c r="G45" i="107" s="1"/>
  <c r="A45" i="107"/>
  <c r="A44" i="107"/>
  <c r="A43" i="107"/>
  <c r="A42" i="107"/>
  <c r="B41" i="107"/>
  <c r="G41" i="107" s="1"/>
  <c r="A41" i="107"/>
  <c r="B40" i="107"/>
  <c r="G40" i="107" s="1"/>
  <c r="A40" i="107"/>
  <c r="A39" i="107"/>
  <c r="A38" i="107"/>
  <c r="A37" i="107"/>
  <c r="A36" i="107"/>
  <c r="B35" i="107"/>
  <c r="G35" i="107" s="1"/>
  <c r="A35" i="107"/>
  <c r="B34" i="107"/>
  <c r="E34" i="107" s="1"/>
  <c r="A34" i="107"/>
  <c r="B33" i="107"/>
  <c r="E33" i="107" s="1"/>
  <c r="A33" i="107"/>
  <c r="B32" i="107"/>
  <c r="C32" i="107" s="1"/>
  <c r="F32" i="107" s="1"/>
  <c r="A32" i="107"/>
  <c r="A31" i="107"/>
  <c r="A30" i="107"/>
  <c r="A29" i="107"/>
  <c r="A28" i="107"/>
  <c r="A27" i="107"/>
  <c r="A26" i="107"/>
  <c r="A25" i="107"/>
  <c r="B24" i="107"/>
  <c r="C24" i="107" s="1"/>
  <c r="F24" i="107" s="1"/>
  <c r="A24" i="107"/>
  <c r="A23" i="107"/>
  <c r="A22" i="107"/>
  <c r="A21" i="107"/>
  <c r="A20" i="107"/>
  <c r="A19" i="107"/>
  <c r="A18" i="107"/>
  <c r="A17" i="107"/>
  <c r="A16" i="107"/>
  <c r="B15" i="107"/>
  <c r="A15" i="107"/>
  <c r="A14" i="107"/>
  <c r="B13" i="107"/>
  <c r="G13" i="107" s="1"/>
  <c r="A13" i="107"/>
  <c r="A12" i="107"/>
  <c r="A11" i="107"/>
  <c r="B10" i="107"/>
  <c r="E10" i="107" s="1"/>
  <c r="A10" i="107"/>
  <c r="A9" i="107"/>
  <c r="A8" i="107"/>
  <c r="A7" i="107"/>
  <c r="A6" i="107"/>
  <c r="B38" i="105"/>
  <c r="G38" i="105" s="1"/>
  <c r="B48" i="106"/>
  <c r="E48" i="106" s="1"/>
  <c r="B49" i="106"/>
  <c r="E49" i="106" s="1"/>
  <c r="A49" i="106"/>
  <c r="A48" i="106"/>
  <c r="B47" i="106"/>
  <c r="E47" i="106" s="1"/>
  <c r="A47" i="106"/>
  <c r="A46" i="106"/>
  <c r="B45" i="106"/>
  <c r="G45" i="106" s="1"/>
  <c r="A45" i="106"/>
  <c r="A44" i="106"/>
  <c r="A43" i="106"/>
  <c r="A42" i="106"/>
  <c r="B41" i="106"/>
  <c r="G41" i="106" s="1"/>
  <c r="A41" i="106"/>
  <c r="B40" i="106"/>
  <c r="G40" i="106" s="1"/>
  <c r="A40" i="106"/>
  <c r="A39" i="106"/>
  <c r="A38" i="106"/>
  <c r="A37" i="106"/>
  <c r="B36" i="106"/>
  <c r="G36" i="106" s="1"/>
  <c r="A36" i="106"/>
  <c r="B35" i="106"/>
  <c r="G35" i="106" s="1"/>
  <c r="A35" i="106"/>
  <c r="B34" i="106"/>
  <c r="A34" i="106"/>
  <c r="B33" i="106"/>
  <c r="E33" i="106" s="1"/>
  <c r="A33" i="106"/>
  <c r="B32" i="106"/>
  <c r="C32" i="106" s="1"/>
  <c r="F32" i="106" s="1"/>
  <c r="A32" i="106"/>
  <c r="A31" i="106"/>
  <c r="A30" i="106"/>
  <c r="A29" i="106"/>
  <c r="A28" i="106"/>
  <c r="A27" i="106"/>
  <c r="A26" i="106"/>
  <c r="A25" i="106"/>
  <c r="B24" i="106"/>
  <c r="A24" i="106"/>
  <c r="B23" i="106"/>
  <c r="A23" i="106"/>
  <c r="A22" i="106"/>
  <c r="A21" i="106"/>
  <c r="A20" i="106"/>
  <c r="A19" i="106"/>
  <c r="A18" i="106"/>
  <c r="A17" i="106"/>
  <c r="A16" i="106"/>
  <c r="B15" i="106"/>
  <c r="A15" i="106"/>
  <c r="A14" i="106"/>
  <c r="B13" i="106"/>
  <c r="G13" i="106" s="1"/>
  <c r="A13" i="106"/>
  <c r="A12" i="106"/>
  <c r="A11" i="106"/>
  <c r="B10" i="106"/>
  <c r="G10" i="106" s="1"/>
  <c r="A10" i="106"/>
  <c r="A9" i="106"/>
  <c r="A8" i="106"/>
  <c r="A7" i="106"/>
  <c r="A6" i="106"/>
  <c r="B45" i="105"/>
  <c r="G45" i="105" s="1"/>
  <c r="B49" i="105"/>
  <c r="E49" i="105" s="1"/>
  <c r="A49" i="105"/>
  <c r="B48" i="105"/>
  <c r="E48" i="105" s="1"/>
  <c r="A48" i="105"/>
  <c r="B47" i="105"/>
  <c r="E47" i="105" s="1"/>
  <c r="A47" i="105"/>
  <c r="A46" i="105"/>
  <c r="A45" i="105"/>
  <c r="A44" i="105"/>
  <c r="A43" i="105"/>
  <c r="A42" i="105"/>
  <c r="B41" i="105"/>
  <c r="G41" i="105" s="1"/>
  <c r="A41" i="105"/>
  <c r="B40" i="105"/>
  <c r="G40" i="105" s="1"/>
  <c r="A40" i="105"/>
  <c r="A39" i="105"/>
  <c r="A38" i="105"/>
  <c r="A37" i="105"/>
  <c r="A36" i="105"/>
  <c r="B35" i="105"/>
  <c r="G35" i="105" s="1"/>
  <c r="A35" i="105"/>
  <c r="B34" i="105"/>
  <c r="A34" i="105"/>
  <c r="B33" i="105"/>
  <c r="A33" i="105"/>
  <c r="B32" i="105"/>
  <c r="C32" i="105" s="1"/>
  <c r="A32" i="105"/>
  <c r="A31" i="105"/>
  <c r="A30" i="105"/>
  <c r="A29" i="105"/>
  <c r="A28" i="105"/>
  <c r="A27" i="105"/>
  <c r="A26" i="105"/>
  <c r="A25" i="105"/>
  <c r="B24" i="105"/>
  <c r="G24" i="105" s="1"/>
  <c r="A24" i="105"/>
  <c r="B23" i="105"/>
  <c r="A23" i="105"/>
  <c r="A22" i="105"/>
  <c r="A21" i="105"/>
  <c r="A20" i="105"/>
  <c r="A19" i="105"/>
  <c r="A18" i="105"/>
  <c r="A17" i="105"/>
  <c r="A16" i="105"/>
  <c r="A15" i="105"/>
  <c r="A14" i="105"/>
  <c r="B13" i="105"/>
  <c r="G13" i="105" s="1"/>
  <c r="A13" i="105"/>
  <c r="A12" i="105"/>
  <c r="A11" i="105"/>
  <c r="A10" i="105"/>
  <c r="A9" i="105"/>
  <c r="A8" i="105"/>
  <c r="A7" i="105"/>
  <c r="A6" i="105"/>
  <c r="F24" i="108" l="1"/>
  <c r="F32" i="105"/>
  <c r="B21" i="114"/>
  <c r="B16" i="114"/>
  <c r="U46" i="114"/>
  <c r="B28" i="114"/>
  <c r="U48" i="114"/>
  <c r="B29" i="114" s="1"/>
  <c r="B42" i="114"/>
  <c r="B6" i="114"/>
  <c r="U42" i="114"/>
  <c r="U45" i="114"/>
  <c r="U47" i="114"/>
  <c r="G48" i="114"/>
  <c r="F48" i="114"/>
  <c r="G47" i="114"/>
  <c r="F47" i="114"/>
  <c r="B30" i="114"/>
  <c r="G49" i="114"/>
  <c r="F49" i="114"/>
  <c r="B22" i="114"/>
  <c r="G48" i="113"/>
  <c r="F48" i="113"/>
  <c r="G49" i="113"/>
  <c r="F49" i="113"/>
  <c r="U47" i="113"/>
  <c r="U45" i="113"/>
  <c r="U42" i="113"/>
  <c r="G47" i="113"/>
  <c r="F47" i="113"/>
  <c r="U48" i="113"/>
  <c r="B31" i="113" s="1"/>
  <c r="U46" i="113"/>
  <c r="B30" i="111"/>
  <c r="E30" i="111" s="1"/>
  <c r="B9" i="111"/>
  <c r="E9" i="111" s="1"/>
  <c r="G48" i="112"/>
  <c r="F48" i="112"/>
  <c r="G47" i="112"/>
  <c r="F47" i="112"/>
  <c r="G49" i="112"/>
  <c r="F49" i="112"/>
  <c r="U47" i="112"/>
  <c r="U45" i="112"/>
  <c r="U42" i="112"/>
  <c r="U48" i="112"/>
  <c r="B28" i="112" s="1"/>
  <c r="U46" i="112"/>
  <c r="B21" i="112"/>
  <c r="B11" i="112"/>
  <c r="B42" i="112"/>
  <c r="B25" i="111"/>
  <c r="E25" i="111" s="1"/>
  <c r="B37" i="111"/>
  <c r="C37" i="111" s="1"/>
  <c r="F37" i="111" s="1"/>
  <c r="B14" i="111"/>
  <c r="C14" i="111" s="1"/>
  <c r="F14" i="111" s="1"/>
  <c r="E18" i="111"/>
  <c r="C18" i="111"/>
  <c r="F18" i="111" s="1"/>
  <c r="C9" i="111"/>
  <c r="F9" i="111" s="1"/>
  <c r="U47" i="111"/>
  <c r="U42" i="111"/>
  <c r="U45" i="111"/>
  <c r="B36" i="111"/>
  <c r="B17" i="111"/>
  <c r="B6" i="111"/>
  <c r="B46" i="111"/>
  <c r="B10" i="111"/>
  <c r="B27" i="111"/>
  <c r="B26" i="111"/>
  <c r="G49" i="111"/>
  <c r="F49" i="111"/>
  <c r="B42" i="111"/>
  <c r="B7" i="111"/>
  <c r="B19" i="111"/>
  <c r="B11" i="111"/>
  <c r="B8" i="111"/>
  <c r="B21" i="111"/>
  <c r="B16" i="111"/>
  <c r="B31" i="111"/>
  <c r="B22" i="111"/>
  <c r="B29" i="111"/>
  <c r="B12" i="111"/>
  <c r="G48" i="111"/>
  <c r="F48" i="111"/>
  <c r="G47" i="111"/>
  <c r="F47" i="111"/>
  <c r="B28" i="111"/>
  <c r="B26" i="110"/>
  <c r="B18" i="110"/>
  <c r="G48" i="110"/>
  <c r="F48" i="110"/>
  <c r="U48" i="110"/>
  <c r="B42" i="110" s="1"/>
  <c r="U46" i="110"/>
  <c r="G47" i="110"/>
  <c r="F47" i="110"/>
  <c r="G49" i="110"/>
  <c r="F49" i="110"/>
  <c r="U47" i="110"/>
  <c r="U45" i="110"/>
  <c r="U42" i="110"/>
  <c r="U47" i="109"/>
  <c r="U45" i="109"/>
  <c r="U42" i="109"/>
  <c r="U48" i="109"/>
  <c r="B31" i="109" s="1"/>
  <c r="U46" i="109"/>
  <c r="G49" i="109"/>
  <c r="F49" i="109"/>
  <c r="B6" i="109"/>
  <c r="G46" i="109"/>
  <c r="F46" i="109"/>
  <c r="G47" i="109"/>
  <c r="F47" i="109"/>
  <c r="G48" i="109"/>
  <c r="F48" i="109"/>
  <c r="B7" i="109"/>
  <c r="G10" i="108"/>
  <c r="G24" i="108"/>
  <c r="U43" i="108"/>
  <c r="E24" i="108"/>
  <c r="G33" i="108"/>
  <c r="E32" i="108"/>
  <c r="G32" i="108"/>
  <c r="C10" i="108"/>
  <c r="F10" i="108" s="1"/>
  <c r="E34" i="108"/>
  <c r="C34" i="108"/>
  <c r="F34" i="108" s="1"/>
  <c r="G34" i="108"/>
  <c r="C15" i="108"/>
  <c r="F15" i="108" s="1"/>
  <c r="G15" i="108"/>
  <c r="E15" i="108"/>
  <c r="C23" i="108"/>
  <c r="F23" i="108" s="1"/>
  <c r="G23" i="108"/>
  <c r="E23" i="108"/>
  <c r="U35" i="108"/>
  <c r="U44" i="108"/>
  <c r="C13" i="108"/>
  <c r="F13" i="108" s="1"/>
  <c r="C12" i="108"/>
  <c r="F12" i="108" s="1"/>
  <c r="C20" i="108"/>
  <c r="F20" i="108" s="1"/>
  <c r="E13" i="108"/>
  <c r="C35" i="108"/>
  <c r="F35" i="108" s="1"/>
  <c r="C36" i="108"/>
  <c r="F36" i="108" s="1"/>
  <c r="C37" i="108"/>
  <c r="F37" i="108" s="1"/>
  <c r="C38" i="108"/>
  <c r="F38" i="108" s="1"/>
  <c r="C39" i="108"/>
  <c r="F39" i="108" s="1"/>
  <c r="C40" i="108"/>
  <c r="F40" i="108" s="1"/>
  <c r="C41" i="108"/>
  <c r="F41" i="108" s="1"/>
  <c r="C44" i="108"/>
  <c r="F44" i="108" s="1"/>
  <c r="C45" i="108"/>
  <c r="F45" i="108" s="1"/>
  <c r="C46" i="108"/>
  <c r="C47" i="108"/>
  <c r="C48" i="108"/>
  <c r="C49" i="108"/>
  <c r="U40" i="108"/>
  <c r="E12" i="108"/>
  <c r="E20" i="108"/>
  <c r="C33" i="108"/>
  <c r="F33" i="108" s="1"/>
  <c r="E35" i="108"/>
  <c r="E36" i="108"/>
  <c r="E37" i="108"/>
  <c r="E38" i="108"/>
  <c r="E39" i="108"/>
  <c r="E40" i="108"/>
  <c r="E41" i="108"/>
  <c r="E44" i="108"/>
  <c r="E45" i="108"/>
  <c r="U41" i="108"/>
  <c r="G33" i="106"/>
  <c r="C10" i="107"/>
  <c r="F10" i="107" s="1"/>
  <c r="E20" i="107"/>
  <c r="C12" i="107"/>
  <c r="F12" i="107" s="1"/>
  <c r="E24" i="107"/>
  <c r="G10" i="107"/>
  <c r="E32" i="107"/>
  <c r="G24" i="107"/>
  <c r="E12" i="107"/>
  <c r="C34" i="107"/>
  <c r="F34" i="107" s="1"/>
  <c r="C20" i="107"/>
  <c r="F20" i="107" s="1"/>
  <c r="G32" i="107"/>
  <c r="G34" i="107"/>
  <c r="C15" i="107"/>
  <c r="F15" i="107" s="1"/>
  <c r="G15" i="107"/>
  <c r="E15" i="107"/>
  <c r="C23" i="107"/>
  <c r="F23" i="107" s="1"/>
  <c r="G23" i="107"/>
  <c r="E23" i="107"/>
  <c r="U44" i="107"/>
  <c r="C13" i="107"/>
  <c r="F13" i="107" s="1"/>
  <c r="G33" i="107"/>
  <c r="E13" i="107"/>
  <c r="C35" i="107"/>
  <c r="F35" i="107" s="1"/>
  <c r="C36" i="107"/>
  <c r="F36" i="107" s="1"/>
  <c r="C38" i="107"/>
  <c r="F38" i="107" s="1"/>
  <c r="C40" i="107"/>
  <c r="F40" i="107" s="1"/>
  <c r="C41" i="107"/>
  <c r="F41" i="107" s="1"/>
  <c r="C44" i="107"/>
  <c r="F44" i="107" s="1"/>
  <c r="C45" i="107"/>
  <c r="F45" i="107" s="1"/>
  <c r="C46" i="107"/>
  <c r="C47" i="107"/>
  <c r="C48" i="107"/>
  <c r="C49" i="107"/>
  <c r="U41" i="107"/>
  <c r="U40" i="107"/>
  <c r="C33" i="107"/>
  <c r="F33" i="107" s="1"/>
  <c r="E35" i="107"/>
  <c r="E36" i="107"/>
  <c r="E38" i="107"/>
  <c r="E40" i="107"/>
  <c r="E41" i="107"/>
  <c r="E44" i="107"/>
  <c r="E45" i="107"/>
  <c r="U35" i="107"/>
  <c r="U43" i="107"/>
  <c r="C10" i="106"/>
  <c r="F10" i="106" s="1"/>
  <c r="B39" i="105"/>
  <c r="E32" i="106"/>
  <c r="G32" i="106"/>
  <c r="E10" i="106"/>
  <c r="C23" i="106"/>
  <c r="F23" i="106" s="1"/>
  <c r="E23" i="106"/>
  <c r="G23" i="106"/>
  <c r="C24" i="106"/>
  <c r="F24" i="106" s="1"/>
  <c r="G24" i="106"/>
  <c r="E24" i="106"/>
  <c r="E34" i="106"/>
  <c r="C34" i="106"/>
  <c r="F34" i="106" s="1"/>
  <c r="G34" i="106"/>
  <c r="C15" i="106"/>
  <c r="F15" i="106" s="1"/>
  <c r="E15" i="106"/>
  <c r="G15" i="106"/>
  <c r="U43" i="106"/>
  <c r="E13" i="106"/>
  <c r="C35" i="106"/>
  <c r="F35" i="106" s="1"/>
  <c r="C36" i="106"/>
  <c r="F36" i="106" s="1"/>
  <c r="C38" i="106"/>
  <c r="F38" i="106" s="1"/>
  <c r="C40" i="106"/>
  <c r="F40" i="106" s="1"/>
  <c r="C41" i="106"/>
  <c r="F41" i="106" s="1"/>
  <c r="C44" i="106"/>
  <c r="F44" i="106" s="1"/>
  <c r="C45" i="106"/>
  <c r="F45" i="106" s="1"/>
  <c r="C46" i="106"/>
  <c r="C47" i="106"/>
  <c r="C48" i="106"/>
  <c r="C49" i="106"/>
  <c r="U44" i="106"/>
  <c r="C13" i="106"/>
  <c r="F13" i="106" s="1"/>
  <c r="E12" i="106"/>
  <c r="E20" i="106"/>
  <c r="U35" i="106"/>
  <c r="U40" i="106"/>
  <c r="C20" i="106"/>
  <c r="F20" i="106" s="1"/>
  <c r="C33" i="106"/>
  <c r="F33" i="106" s="1"/>
  <c r="E35" i="106"/>
  <c r="E36" i="106"/>
  <c r="E38" i="106"/>
  <c r="E40" i="106"/>
  <c r="E41" i="106"/>
  <c r="E44" i="106"/>
  <c r="E45" i="106"/>
  <c r="C12" i="106"/>
  <c r="F12" i="106" s="1"/>
  <c r="U41" i="106"/>
  <c r="C20" i="105"/>
  <c r="F20" i="105" s="1"/>
  <c r="E32" i="105"/>
  <c r="G20" i="105"/>
  <c r="G32" i="105"/>
  <c r="C24" i="105"/>
  <c r="F24" i="105" s="1"/>
  <c r="E24" i="105"/>
  <c r="E33" i="105"/>
  <c r="C33" i="105"/>
  <c r="F33" i="105" s="1"/>
  <c r="G33" i="105"/>
  <c r="G34" i="105"/>
  <c r="E34" i="105"/>
  <c r="C34" i="105"/>
  <c r="F34" i="105" s="1"/>
  <c r="C23" i="105"/>
  <c r="F23" i="105" s="1"/>
  <c r="G23" i="105"/>
  <c r="E23" i="105"/>
  <c r="U48" i="105"/>
  <c r="B27" i="105" s="1"/>
  <c r="U46" i="105"/>
  <c r="U43" i="105"/>
  <c r="U44" i="105"/>
  <c r="C13" i="105"/>
  <c r="F13" i="105" s="1"/>
  <c r="U35" i="105"/>
  <c r="E13" i="105"/>
  <c r="C35" i="105"/>
  <c r="F35" i="105" s="1"/>
  <c r="C38" i="105"/>
  <c r="F38" i="105" s="1"/>
  <c r="C40" i="105"/>
  <c r="F40" i="105" s="1"/>
  <c r="C41" i="105"/>
  <c r="F41" i="105" s="1"/>
  <c r="C44" i="105"/>
  <c r="F44" i="105" s="1"/>
  <c r="C45" i="105"/>
  <c r="F45" i="105" s="1"/>
  <c r="C47" i="105"/>
  <c r="C48" i="105"/>
  <c r="C49" i="105"/>
  <c r="U41" i="105"/>
  <c r="E35" i="105"/>
  <c r="E38" i="105"/>
  <c r="E39" i="105"/>
  <c r="E40" i="105"/>
  <c r="E41" i="105"/>
  <c r="E44" i="105"/>
  <c r="E45" i="105"/>
  <c r="A6" i="99"/>
  <c r="D6" i="99"/>
  <c r="A7" i="99"/>
  <c r="D7" i="99"/>
  <c r="A8" i="99"/>
  <c r="D8" i="99"/>
  <c r="B8" i="99" s="1"/>
  <c r="C8" i="99" s="1"/>
  <c r="F8" i="99" s="1"/>
  <c r="A9" i="99"/>
  <c r="D9" i="99"/>
  <c r="B9" i="99" s="1"/>
  <c r="D56" i="97"/>
  <c r="E56" i="97"/>
  <c r="F56" i="97"/>
  <c r="G56" i="97"/>
  <c r="H56" i="97"/>
  <c r="I56" i="97"/>
  <c r="J56" i="97"/>
  <c r="K56" i="97"/>
  <c r="L56" i="97"/>
  <c r="M56" i="97"/>
  <c r="N56" i="97"/>
  <c r="O56" i="97"/>
  <c r="P56" i="97"/>
  <c r="Q56" i="97"/>
  <c r="R56" i="97"/>
  <c r="S56" i="97"/>
  <c r="T56" i="97"/>
  <c r="U56" i="97"/>
  <c r="V56" i="97"/>
  <c r="W56" i="97"/>
  <c r="X56" i="97"/>
  <c r="Y56" i="97"/>
  <c r="Z56" i="97"/>
  <c r="AA56" i="97"/>
  <c r="AB56" i="97"/>
  <c r="AC56" i="97"/>
  <c r="AD56" i="97"/>
  <c r="AE56" i="97"/>
  <c r="AF56" i="97"/>
  <c r="AG56" i="97"/>
  <c r="AH56" i="97"/>
  <c r="AI56" i="97"/>
  <c r="AJ56" i="97"/>
  <c r="AK56" i="97"/>
  <c r="AL56" i="97"/>
  <c r="AM56" i="97"/>
  <c r="AN56" i="97"/>
  <c r="AO56" i="97"/>
  <c r="AP56" i="97"/>
  <c r="AQ56" i="97"/>
  <c r="AR56" i="97"/>
  <c r="AS56" i="97"/>
  <c r="AT56" i="97"/>
  <c r="AU56" i="97"/>
  <c r="AV56" i="97"/>
  <c r="AW56" i="97"/>
  <c r="AX56" i="97"/>
  <c r="AY56" i="97"/>
  <c r="AZ56" i="97"/>
  <c r="BA56" i="97"/>
  <c r="BB56" i="97"/>
  <c r="BC56" i="97"/>
  <c r="BD56" i="97"/>
  <c r="BE56" i="97"/>
  <c r="BF56" i="97"/>
  <c r="BG56" i="97"/>
  <c r="BH56" i="97"/>
  <c r="BI56" i="97"/>
  <c r="BJ56" i="97"/>
  <c r="BK56" i="97"/>
  <c r="BL56" i="97"/>
  <c r="BM56" i="97"/>
  <c r="BN56" i="97"/>
  <c r="BO56" i="97"/>
  <c r="BP56" i="97"/>
  <c r="BQ56" i="97"/>
  <c r="BR56" i="97"/>
  <c r="BS56" i="97"/>
  <c r="BT56" i="97"/>
  <c r="BU56" i="97"/>
  <c r="BV56" i="97"/>
  <c r="BW56" i="97"/>
  <c r="BX56" i="97"/>
  <c r="BY56" i="97"/>
  <c r="BZ56" i="97"/>
  <c r="CA56" i="97"/>
  <c r="CB56" i="97"/>
  <c r="C56" i="97"/>
  <c r="B18" i="114" l="1"/>
  <c r="B12" i="114"/>
  <c r="B37" i="114"/>
  <c r="B17" i="114"/>
  <c r="C17" i="114" s="1"/>
  <c r="F17" i="114" s="1"/>
  <c r="B25" i="114"/>
  <c r="E25" i="114" s="1"/>
  <c r="E29" i="114"/>
  <c r="C29" i="114"/>
  <c r="F29" i="114" s="1"/>
  <c r="B9" i="114"/>
  <c r="E17" i="114"/>
  <c r="C30" i="114"/>
  <c r="F30" i="114" s="1"/>
  <c r="E30" i="114"/>
  <c r="C6" i="114"/>
  <c r="G6" i="114" s="1"/>
  <c r="E6" i="114"/>
  <c r="E42" i="114"/>
  <c r="C42" i="114"/>
  <c r="F42" i="114" s="1"/>
  <c r="E37" i="114"/>
  <c r="C37" i="114"/>
  <c r="F37" i="114" s="1"/>
  <c r="B26" i="114"/>
  <c r="B14" i="114"/>
  <c r="B19" i="114"/>
  <c r="B7" i="114"/>
  <c r="B27" i="114"/>
  <c r="B11" i="114"/>
  <c r="B46" i="114"/>
  <c r="B31" i="114"/>
  <c r="B36" i="114"/>
  <c r="B10" i="114"/>
  <c r="B8" i="114"/>
  <c r="E16" i="114"/>
  <c r="C16" i="114"/>
  <c r="F16" i="114" s="1"/>
  <c r="C22" i="114"/>
  <c r="F22" i="114" s="1"/>
  <c r="G22" i="114"/>
  <c r="E22" i="114"/>
  <c r="E28" i="114"/>
  <c r="C28" i="114"/>
  <c r="F28" i="114" s="1"/>
  <c r="E21" i="114"/>
  <c r="C21" i="114"/>
  <c r="F21" i="114" s="1"/>
  <c r="B28" i="113"/>
  <c r="C28" i="113" s="1"/>
  <c r="F28" i="113" s="1"/>
  <c r="B14" i="113"/>
  <c r="C14" i="113" s="1"/>
  <c r="F14" i="113" s="1"/>
  <c r="B7" i="113"/>
  <c r="B26" i="113"/>
  <c r="B30" i="113"/>
  <c r="B10" i="113"/>
  <c r="B36" i="113"/>
  <c r="B37" i="113"/>
  <c r="B16" i="113"/>
  <c r="B12" i="113"/>
  <c r="B11" i="113"/>
  <c r="B27" i="113"/>
  <c r="C31" i="113"/>
  <c r="F31" i="113" s="1"/>
  <c r="E31" i="113"/>
  <c r="B42" i="113"/>
  <c r="B19" i="113"/>
  <c r="B6" i="113"/>
  <c r="E14" i="113"/>
  <c r="B18" i="113"/>
  <c r="B9" i="113"/>
  <c r="B22" i="113"/>
  <c r="B46" i="113"/>
  <c r="B17" i="113"/>
  <c r="B29" i="113"/>
  <c r="B25" i="113"/>
  <c r="B8" i="113"/>
  <c r="B21" i="113"/>
  <c r="B17" i="112"/>
  <c r="B25" i="112"/>
  <c r="E25" i="112" s="1"/>
  <c r="B7" i="112"/>
  <c r="C7" i="112" s="1"/>
  <c r="F7" i="112" s="1"/>
  <c r="B8" i="112"/>
  <c r="B46" i="112"/>
  <c r="B19" i="112"/>
  <c r="C19" i="112" s="1"/>
  <c r="F19" i="112" s="1"/>
  <c r="B31" i="112"/>
  <c r="B12" i="112"/>
  <c r="B30" i="112"/>
  <c r="B29" i="112"/>
  <c r="E29" i="112" s="1"/>
  <c r="B16" i="112"/>
  <c r="C16" i="112" s="1"/>
  <c r="F16" i="112" s="1"/>
  <c r="C25" i="111"/>
  <c r="F25" i="111" s="1"/>
  <c r="E37" i="111"/>
  <c r="E14" i="111"/>
  <c r="C30" i="111"/>
  <c r="F30" i="111" s="1"/>
  <c r="B10" i="112"/>
  <c r="B22" i="112"/>
  <c r="B37" i="112"/>
  <c r="B27" i="112"/>
  <c r="B26" i="112"/>
  <c r="B6" i="112"/>
  <c r="B18" i="112"/>
  <c r="B14" i="112"/>
  <c r="E11" i="112"/>
  <c r="C11" i="112"/>
  <c r="F11" i="112" s="1"/>
  <c r="E17" i="112"/>
  <c r="C17" i="112"/>
  <c r="F17" i="112" s="1"/>
  <c r="C31" i="112"/>
  <c r="F31" i="112" s="1"/>
  <c r="E31" i="112"/>
  <c r="E42" i="112"/>
  <c r="C42" i="112"/>
  <c r="F42" i="112" s="1"/>
  <c r="E28" i="112"/>
  <c r="C28" i="112"/>
  <c r="F28" i="112" s="1"/>
  <c r="E19" i="112"/>
  <c r="E21" i="112"/>
  <c r="C21" i="112"/>
  <c r="F21" i="112" s="1"/>
  <c r="E30" i="112"/>
  <c r="C30" i="112"/>
  <c r="F30" i="112" s="1"/>
  <c r="C8" i="112"/>
  <c r="F8" i="112" s="1"/>
  <c r="E8" i="112"/>
  <c r="E12" i="112"/>
  <c r="C12" i="112"/>
  <c r="F12" i="112" s="1"/>
  <c r="E46" i="112"/>
  <c r="C46" i="112"/>
  <c r="B9" i="112"/>
  <c r="B36" i="112"/>
  <c r="G37" i="111"/>
  <c r="E19" i="111"/>
  <c r="C19" i="111"/>
  <c r="F19" i="111" s="1"/>
  <c r="E26" i="111"/>
  <c r="C26" i="111"/>
  <c r="F26" i="111" s="1"/>
  <c r="C7" i="111"/>
  <c r="F7" i="111" s="1"/>
  <c r="E7" i="111"/>
  <c r="E22" i="111"/>
  <c r="C22" i="111"/>
  <c r="F22" i="111" s="1"/>
  <c r="E10" i="111"/>
  <c r="C10" i="111"/>
  <c r="F10" i="111" s="1"/>
  <c r="G14" i="111"/>
  <c r="E12" i="111"/>
  <c r="C12" i="111"/>
  <c r="F12" i="111" s="1"/>
  <c r="E29" i="111"/>
  <c r="C29" i="111"/>
  <c r="F29" i="111" s="1"/>
  <c r="E27" i="111"/>
  <c r="C27" i="111"/>
  <c r="F27" i="111" s="1"/>
  <c r="E28" i="111"/>
  <c r="C28" i="111"/>
  <c r="F28" i="111" s="1"/>
  <c r="C31" i="111"/>
  <c r="F31" i="111" s="1"/>
  <c r="E31" i="111"/>
  <c r="E46" i="111"/>
  <c r="C46" i="111"/>
  <c r="G9" i="111"/>
  <c r="C16" i="111"/>
  <c r="F16" i="111" s="1"/>
  <c r="E16" i="111"/>
  <c r="C6" i="111"/>
  <c r="E6" i="111"/>
  <c r="C21" i="111"/>
  <c r="F21" i="111" s="1"/>
  <c r="E21" i="111"/>
  <c r="E42" i="111"/>
  <c r="C42" i="111"/>
  <c r="F42" i="111" s="1"/>
  <c r="E17" i="111"/>
  <c r="C17" i="111"/>
  <c r="F17" i="111" s="1"/>
  <c r="C8" i="111"/>
  <c r="F8" i="111" s="1"/>
  <c r="E8" i="111"/>
  <c r="E36" i="111"/>
  <c r="C36" i="111"/>
  <c r="F36" i="111" s="1"/>
  <c r="G18" i="111"/>
  <c r="E11" i="111"/>
  <c r="C11" i="111"/>
  <c r="F11" i="111" s="1"/>
  <c r="B17" i="110"/>
  <c r="B6" i="110"/>
  <c r="C6" i="110" s="1"/>
  <c r="G6" i="110" s="1"/>
  <c r="B21" i="110"/>
  <c r="E21" i="110" s="1"/>
  <c r="B30" i="110"/>
  <c r="E30" i="110" s="1"/>
  <c r="B10" i="110"/>
  <c r="B46" i="110"/>
  <c r="E46" i="110" s="1"/>
  <c r="B12" i="110"/>
  <c r="E12" i="110" s="1"/>
  <c r="B19" i="110"/>
  <c r="B25" i="110"/>
  <c r="C25" i="110" s="1"/>
  <c r="F25" i="110" s="1"/>
  <c r="B27" i="110"/>
  <c r="E27" i="110" s="1"/>
  <c r="B8" i="110"/>
  <c r="C8" i="110" s="1"/>
  <c r="F8" i="110" s="1"/>
  <c r="B16" i="110"/>
  <c r="E16" i="110" s="1"/>
  <c r="B11" i="110"/>
  <c r="B14" i="110"/>
  <c r="C14" i="110" s="1"/>
  <c r="F14" i="110" s="1"/>
  <c r="E42" i="110"/>
  <c r="C42" i="110"/>
  <c r="F42" i="110" s="1"/>
  <c r="E19" i="110"/>
  <c r="C19" i="110"/>
  <c r="F19" i="110" s="1"/>
  <c r="C30" i="110"/>
  <c r="F30" i="110" s="1"/>
  <c r="E11" i="110"/>
  <c r="C11" i="110"/>
  <c r="F11" i="110" s="1"/>
  <c r="B22" i="110"/>
  <c r="B7" i="110"/>
  <c r="B31" i="110"/>
  <c r="E10" i="110"/>
  <c r="C10" i="110"/>
  <c r="F10" i="110" s="1"/>
  <c r="E18" i="110"/>
  <c r="C18" i="110"/>
  <c r="F18" i="110" s="1"/>
  <c r="E17" i="110"/>
  <c r="C17" i="110"/>
  <c r="F17" i="110" s="1"/>
  <c r="B29" i="110"/>
  <c r="B37" i="110"/>
  <c r="B28" i="110"/>
  <c r="E26" i="110"/>
  <c r="C26" i="110"/>
  <c r="F26" i="110" s="1"/>
  <c r="B36" i="110"/>
  <c r="B9" i="110"/>
  <c r="B29" i="109"/>
  <c r="C29" i="109" s="1"/>
  <c r="F29" i="109" s="1"/>
  <c r="B11" i="109"/>
  <c r="E11" i="109" s="1"/>
  <c r="B9" i="109"/>
  <c r="B8" i="109"/>
  <c r="C8" i="109" s="1"/>
  <c r="F8" i="109" s="1"/>
  <c r="B16" i="109"/>
  <c r="E16" i="109" s="1"/>
  <c r="B27" i="109"/>
  <c r="E27" i="109" s="1"/>
  <c r="B19" i="109"/>
  <c r="B25" i="109"/>
  <c r="E25" i="109" s="1"/>
  <c r="B42" i="109"/>
  <c r="E42" i="109" s="1"/>
  <c r="B30" i="109"/>
  <c r="E30" i="109" s="1"/>
  <c r="B43" i="109"/>
  <c r="C43" i="109" s="1"/>
  <c r="B14" i="109"/>
  <c r="C14" i="109" s="1"/>
  <c r="F14" i="109" s="1"/>
  <c r="C7" i="109"/>
  <c r="F7" i="109" s="1"/>
  <c r="G7" i="109"/>
  <c r="E7" i="109"/>
  <c r="C27" i="109"/>
  <c r="F27" i="109" s="1"/>
  <c r="C25" i="109"/>
  <c r="F25" i="109" s="1"/>
  <c r="E6" i="109"/>
  <c r="C6" i="109"/>
  <c r="C31" i="109"/>
  <c r="F31" i="109" s="1"/>
  <c r="E31" i="109"/>
  <c r="B17" i="109"/>
  <c r="C16" i="109"/>
  <c r="F16" i="109" s="1"/>
  <c r="G16" i="109"/>
  <c r="B26" i="109"/>
  <c r="B21" i="109"/>
  <c r="B18" i="109"/>
  <c r="E43" i="109"/>
  <c r="E19" i="109"/>
  <c r="C19" i="109"/>
  <c r="F19" i="109" s="1"/>
  <c r="E29" i="109"/>
  <c r="E14" i="109"/>
  <c r="B22" i="109"/>
  <c r="B28" i="109"/>
  <c r="U47" i="108"/>
  <c r="U42" i="108"/>
  <c r="U45" i="108"/>
  <c r="G47" i="108"/>
  <c r="F47" i="108"/>
  <c r="U48" i="108"/>
  <c r="B16" i="108" s="1"/>
  <c r="B43" i="108"/>
  <c r="B42" i="108"/>
  <c r="U46" i="108"/>
  <c r="G49" i="108"/>
  <c r="F49" i="108"/>
  <c r="G46" i="108"/>
  <c r="F46" i="108"/>
  <c r="B7" i="108"/>
  <c r="G48" i="108"/>
  <c r="F48" i="108"/>
  <c r="U48" i="107"/>
  <c r="B29" i="107" s="1"/>
  <c r="U46" i="107"/>
  <c r="U42" i="107"/>
  <c r="U47" i="107"/>
  <c r="U45" i="107"/>
  <c r="G49" i="107"/>
  <c r="F49" i="107"/>
  <c r="G48" i="107"/>
  <c r="F48" i="107"/>
  <c r="G46" i="107"/>
  <c r="F46" i="107"/>
  <c r="G47" i="107"/>
  <c r="F47" i="107"/>
  <c r="C39" i="105"/>
  <c r="F39" i="105" s="1"/>
  <c r="G49" i="106"/>
  <c r="F49" i="106"/>
  <c r="G48" i="106"/>
  <c r="F48" i="106"/>
  <c r="U48" i="106"/>
  <c r="B27" i="106" s="1"/>
  <c r="U46" i="106"/>
  <c r="G47" i="106"/>
  <c r="F47" i="106"/>
  <c r="G46" i="106"/>
  <c r="F46" i="106"/>
  <c r="U45" i="106"/>
  <c r="U42" i="106"/>
  <c r="U47" i="106"/>
  <c r="B30" i="105"/>
  <c r="E27" i="105"/>
  <c r="C27" i="105"/>
  <c r="F27" i="105" s="1"/>
  <c r="B28" i="105"/>
  <c r="B10" i="105"/>
  <c r="B9" i="105"/>
  <c r="B7" i="105"/>
  <c r="U42" i="105"/>
  <c r="U47" i="105"/>
  <c r="U45" i="105"/>
  <c r="B18" i="105"/>
  <c r="B17" i="105"/>
  <c r="B42" i="105"/>
  <c r="B16" i="105"/>
  <c r="G49" i="105"/>
  <c r="F49" i="105"/>
  <c r="B12" i="105"/>
  <c r="B26" i="105"/>
  <c r="B8" i="105"/>
  <c r="B22" i="105"/>
  <c r="B46" i="105"/>
  <c r="G48" i="105"/>
  <c r="F48" i="105"/>
  <c r="B6" i="105"/>
  <c r="B31" i="105"/>
  <c r="B19" i="105"/>
  <c r="B29" i="105"/>
  <c r="B37" i="105"/>
  <c r="B14" i="105"/>
  <c r="B21" i="105"/>
  <c r="G47" i="105"/>
  <c r="F47" i="105"/>
  <c r="B36" i="105"/>
  <c r="B25" i="105"/>
  <c r="B15" i="105"/>
  <c r="B43" i="105"/>
  <c r="B11" i="105"/>
  <c r="E9" i="99"/>
  <c r="G9" i="99"/>
  <c r="C9" i="99"/>
  <c r="F9" i="99" s="1"/>
  <c r="G8" i="99"/>
  <c r="E8" i="99"/>
  <c r="AI59" i="97"/>
  <c r="AI55" i="97"/>
  <c r="AI57" i="97"/>
  <c r="C25" i="114" l="1"/>
  <c r="F25" i="114" s="1"/>
  <c r="G16" i="114"/>
  <c r="G21" i="114"/>
  <c r="G29" i="114"/>
  <c r="C12" i="114"/>
  <c r="F12" i="114" s="1"/>
  <c r="E12" i="114"/>
  <c r="C18" i="114"/>
  <c r="F18" i="114" s="1"/>
  <c r="E18" i="114"/>
  <c r="G30" i="114"/>
  <c r="G42" i="114"/>
  <c r="C7" i="114"/>
  <c r="F7" i="114" s="1"/>
  <c r="E7" i="114"/>
  <c r="E10" i="114"/>
  <c r="C10" i="114"/>
  <c r="F10" i="114" s="1"/>
  <c r="C14" i="114"/>
  <c r="F14" i="114" s="1"/>
  <c r="E14" i="114"/>
  <c r="E36" i="114"/>
  <c r="C36" i="114"/>
  <c r="F36" i="114" s="1"/>
  <c r="E26" i="114"/>
  <c r="C26" i="114"/>
  <c r="F26" i="114" s="1"/>
  <c r="G17" i="114"/>
  <c r="C31" i="114"/>
  <c r="F31" i="114" s="1"/>
  <c r="E31" i="114"/>
  <c r="E46" i="114"/>
  <c r="C46" i="114"/>
  <c r="E11" i="114"/>
  <c r="C11" i="114"/>
  <c r="F11" i="114" s="1"/>
  <c r="G37" i="114"/>
  <c r="E9" i="114"/>
  <c r="C9" i="114"/>
  <c r="F9" i="114" s="1"/>
  <c r="E19" i="114"/>
  <c r="C19" i="114"/>
  <c r="F19" i="114" s="1"/>
  <c r="G28" i="114"/>
  <c r="E27" i="114"/>
  <c r="C27" i="114"/>
  <c r="F27" i="114" s="1"/>
  <c r="F6" i="114"/>
  <c r="E8" i="114"/>
  <c r="C8" i="114"/>
  <c r="F8" i="114" s="1"/>
  <c r="E28" i="113"/>
  <c r="G28" i="113"/>
  <c r="G31" i="113"/>
  <c r="C6" i="113"/>
  <c r="G6" i="113" s="1"/>
  <c r="E6" i="113"/>
  <c r="E12" i="113"/>
  <c r="C12" i="113"/>
  <c r="F12" i="113" s="1"/>
  <c r="E21" i="113"/>
  <c r="C21" i="113"/>
  <c r="F21" i="113" s="1"/>
  <c r="E19" i="113"/>
  <c r="C19" i="113"/>
  <c r="F19" i="113" s="1"/>
  <c r="C16" i="113"/>
  <c r="F16" i="113" s="1"/>
  <c r="G16" i="113"/>
  <c r="E16" i="113"/>
  <c r="E37" i="113"/>
  <c r="C37" i="113"/>
  <c r="F37" i="113" s="1"/>
  <c r="E25" i="113"/>
  <c r="C25" i="113"/>
  <c r="F25" i="113" s="1"/>
  <c r="E9" i="113"/>
  <c r="C9" i="113"/>
  <c r="F9" i="113" s="1"/>
  <c r="E36" i="113"/>
  <c r="C36" i="113"/>
  <c r="F36" i="113" s="1"/>
  <c r="E29" i="113"/>
  <c r="C29" i="113"/>
  <c r="F29" i="113" s="1"/>
  <c r="E18" i="113"/>
  <c r="C18" i="113"/>
  <c r="F18" i="113" s="1"/>
  <c r="E10" i="113"/>
  <c r="C10" i="113"/>
  <c r="F10" i="113" s="1"/>
  <c r="G10" i="113"/>
  <c r="C8" i="113"/>
  <c r="F8" i="113" s="1"/>
  <c r="E8" i="113"/>
  <c r="E17" i="113"/>
  <c r="C17" i="113"/>
  <c r="F17" i="113" s="1"/>
  <c r="E30" i="113"/>
  <c r="C30" i="113"/>
  <c r="F30" i="113" s="1"/>
  <c r="E42" i="113"/>
  <c r="C42" i="113"/>
  <c r="F42" i="113" s="1"/>
  <c r="E46" i="113"/>
  <c r="C46" i="113"/>
  <c r="E27" i="113"/>
  <c r="C27" i="113"/>
  <c r="F27" i="113" s="1"/>
  <c r="E26" i="113"/>
  <c r="C26" i="113"/>
  <c r="F26" i="113" s="1"/>
  <c r="G22" i="113"/>
  <c r="E22" i="113"/>
  <c r="C22" i="113"/>
  <c r="F22" i="113" s="1"/>
  <c r="G14" i="113"/>
  <c r="E11" i="113"/>
  <c r="C11" i="113"/>
  <c r="F11" i="113" s="1"/>
  <c r="C7" i="113"/>
  <c r="F7" i="113" s="1"/>
  <c r="E7" i="113"/>
  <c r="E16" i="112"/>
  <c r="E7" i="112"/>
  <c r="C25" i="112"/>
  <c r="F25" i="112" s="1"/>
  <c r="G16" i="112"/>
  <c r="C29" i="112"/>
  <c r="F29" i="112" s="1"/>
  <c r="G11" i="112"/>
  <c r="G19" i="112"/>
  <c r="G31" i="112"/>
  <c r="G17" i="112"/>
  <c r="G28" i="112"/>
  <c r="G30" i="111"/>
  <c r="G25" i="111"/>
  <c r="G17" i="111"/>
  <c r="G21" i="111"/>
  <c r="G12" i="112"/>
  <c r="E14" i="112"/>
  <c r="C14" i="112"/>
  <c r="F14" i="112" s="1"/>
  <c r="G7" i="112"/>
  <c r="G30" i="112"/>
  <c r="E18" i="112"/>
  <c r="C18" i="112"/>
  <c r="F18" i="112" s="1"/>
  <c r="E6" i="112"/>
  <c r="C6" i="112"/>
  <c r="G6" i="112" s="1"/>
  <c r="E36" i="112"/>
  <c r="C36" i="112"/>
  <c r="F36" i="112" s="1"/>
  <c r="E9" i="112"/>
  <c r="C9" i="112"/>
  <c r="F9" i="112" s="1"/>
  <c r="E26" i="112"/>
  <c r="C26" i="112"/>
  <c r="F26" i="112" s="1"/>
  <c r="G46" i="112"/>
  <c r="F46" i="112"/>
  <c r="E27" i="112"/>
  <c r="C27" i="112"/>
  <c r="F27" i="112" s="1"/>
  <c r="G21" i="112"/>
  <c r="G8" i="112"/>
  <c r="G42" i="112"/>
  <c r="E37" i="112"/>
  <c r="C37" i="112"/>
  <c r="F37" i="112" s="1"/>
  <c r="E22" i="112"/>
  <c r="C22" i="112"/>
  <c r="F22" i="112" s="1"/>
  <c r="E10" i="112"/>
  <c r="C10" i="112"/>
  <c r="F10" i="112" s="1"/>
  <c r="G16" i="111"/>
  <c r="G26" i="111"/>
  <c r="G29" i="111"/>
  <c r="G11" i="111"/>
  <c r="G22" i="111"/>
  <c r="G36" i="111"/>
  <c r="G12" i="111"/>
  <c r="G19" i="111"/>
  <c r="G8" i="111"/>
  <c r="G42" i="111"/>
  <c r="G7" i="111"/>
  <c r="U36" i="111"/>
  <c r="U39" i="111"/>
  <c r="U37" i="111"/>
  <c r="U38" i="111"/>
  <c r="F6" i="111"/>
  <c r="G27" i="111"/>
  <c r="G6" i="111"/>
  <c r="G31" i="111"/>
  <c r="G10" i="111"/>
  <c r="G46" i="111"/>
  <c r="F46" i="111"/>
  <c r="G28" i="111"/>
  <c r="E6" i="110"/>
  <c r="C21" i="110"/>
  <c r="F21" i="110" s="1"/>
  <c r="C16" i="110"/>
  <c r="F16" i="110" s="1"/>
  <c r="E8" i="110"/>
  <c r="E25" i="110"/>
  <c r="C27" i="110"/>
  <c r="F27" i="110" s="1"/>
  <c r="E14" i="110"/>
  <c r="G8" i="110"/>
  <c r="C46" i="110"/>
  <c r="G46" i="110" s="1"/>
  <c r="C12" i="110"/>
  <c r="F12" i="110" s="1"/>
  <c r="G42" i="110"/>
  <c r="C22" i="110"/>
  <c r="F22" i="110" s="1"/>
  <c r="E22" i="110"/>
  <c r="E9" i="110"/>
  <c r="C9" i="110"/>
  <c r="F9" i="110" s="1"/>
  <c r="E28" i="110"/>
  <c r="C28" i="110"/>
  <c r="F28" i="110" s="1"/>
  <c r="G25" i="110"/>
  <c r="G27" i="110"/>
  <c r="G26" i="110"/>
  <c r="E29" i="110"/>
  <c r="C29" i="110"/>
  <c r="F29" i="110" s="1"/>
  <c r="G10" i="110"/>
  <c r="G30" i="110"/>
  <c r="C36" i="110"/>
  <c r="F36" i="110" s="1"/>
  <c r="E36" i="110"/>
  <c r="G17" i="110"/>
  <c r="G11" i="110"/>
  <c r="G19" i="110"/>
  <c r="E7" i="110"/>
  <c r="C7" i="110"/>
  <c r="F7" i="110" s="1"/>
  <c r="G14" i="110"/>
  <c r="E37" i="110"/>
  <c r="C37" i="110"/>
  <c r="F37" i="110" s="1"/>
  <c r="G16" i="110"/>
  <c r="G18" i="110"/>
  <c r="F46" i="110"/>
  <c r="E31" i="110"/>
  <c r="C31" i="110"/>
  <c r="F31" i="110" s="1"/>
  <c r="F6" i="110"/>
  <c r="C11" i="109"/>
  <c r="F11" i="109" s="1"/>
  <c r="F43" i="109"/>
  <c r="G43" i="109"/>
  <c r="C9" i="109"/>
  <c r="F9" i="109" s="1"/>
  <c r="E9" i="109"/>
  <c r="C30" i="109"/>
  <c r="F30" i="109" s="1"/>
  <c r="G19" i="109"/>
  <c r="C42" i="109"/>
  <c r="E8" i="109"/>
  <c r="E17" i="109"/>
  <c r="C17" i="109"/>
  <c r="F17" i="109" s="1"/>
  <c r="G11" i="109"/>
  <c r="G14" i="109"/>
  <c r="G31" i="109"/>
  <c r="G25" i="109"/>
  <c r="G27" i="109"/>
  <c r="G22" i="109"/>
  <c r="C22" i="109"/>
  <c r="F22" i="109" s="1"/>
  <c r="E22" i="109"/>
  <c r="E18" i="109"/>
  <c r="C18" i="109"/>
  <c r="F18" i="109" s="1"/>
  <c r="G29" i="109"/>
  <c r="E21" i="109"/>
  <c r="C21" i="109"/>
  <c r="F21" i="109" s="1"/>
  <c r="F6" i="109"/>
  <c r="U37" i="109"/>
  <c r="E28" i="109"/>
  <c r="C28" i="109"/>
  <c r="F28" i="109" s="1"/>
  <c r="E26" i="109"/>
  <c r="C26" i="109"/>
  <c r="F26" i="109" s="1"/>
  <c r="G26" i="109"/>
  <c r="G6" i="109"/>
  <c r="G8" i="109"/>
  <c r="B22" i="108"/>
  <c r="C22" i="108" s="1"/>
  <c r="F22" i="108" s="1"/>
  <c r="B18" i="108"/>
  <c r="E18" i="108" s="1"/>
  <c r="B9" i="108"/>
  <c r="B17" i="108"/>
  <c r="C17" i="108" s="1"/>
  <c r="F17" i="108" s="1"/>
  <c r="B28" i="108"/>
  <c r="E28" i="108" s="1"/>
  <c r="B6" i="108"/>
  <c r="B11" i="106"/>
  <c r="E11" i="106" s="1"/>
  <c r="B6" i="106"/>
  <c r="B25" i="108"/>
  <c r="E25" i="108" s="1"/>
  <c r="B27" i="108"/>
  <c r="E27" i="108" s="1"/>
  <c r="C7" i="108"/>
  <c r="G7" i="108" s="1"/>
  <c r="E7" i="108"/>
  <c r="E42" i="108"/>
  <c r="C42" i="108"/>
  <c r="F42" i="108" s="1"/>
  <c r="B31" i="108"/>
  <c r="B30" i="108"/>
  <c r="B8" i="108"/>
  <c r="E17" i="108"/>
  <c r="G43" i="108"/>
  <c r="E43" i="108"/>
  <c r="C43" i="108"/>
  <c r="F43" i="108" s="1"/>
  <c r="C28" i="108"/>
  <c r="F28" i="108" s="1"/>
  <c r="C16" i="108"/>
  <c r="F16" i="108" s="1"/>
  <c r="E16" i="108"/>
  <c r="B26" i="108"/>
  <c r="B14" i="108"/>
  <c r="B11" i="108"/>
  <c r="B21" i="108"/>
  <c r="E9" i="108"/>
  <c r="C9" i="108"/>
  <c r="F9" i="108" s="1"/>
  <c r="B19" i="108"/>
  <c r="B29" i="108"/>
  <c r="E29" i="107"/>
  <c r="C29" i="107"/>
  <c r="F29" i="107" s="1"/>
  <c r="B7" i="107"/>
  <c r="B18" i="107"/>
  <c r="B16" i="107"/>
  <c r="B11" i="107"/>
  <c r="B26" i="107"/>
  <c r="B14" i="107"/>
  <c r="B22" i="107"/>
  <c r="B27" i="107"/>
  <c r="B9" i="107"/>
  <c r="B8" i="107"/>
  <c r="B39" i="107"/>
  <c r="B25" i="107"/>
  <c r="B19" i="107"/>
  <c r="B28" i="107"/>
  <c r="B17" i="107"/>
  <c r="B30" i="107"/>
  <c r="B42" i="107"/>
  <c r="B21" i="107"/>
  <c r="B31" i="107"/>
  <c r="B37" i="107"/>
  <c r="B6" i="107"/>
  <c r="B43" i="107"/>
  <c r="B37" i="106"/>
  <c r="B39" i="106"/>
  <c r="B21" i="106"/>
  <c r="C21" i="106" s="1"/>
  <c r="F21" i="106" s="1"/>
  <c r="B29" i="106"/>
  <c r="C29" i="106" s="1"/>
  <c r="F29" i="106" s="1"/>
  <c r="B19" i="106"/>
  <c r="E19" i="106" s="1"/>
  <c r="B25" i="106"/>
  <c r="E25" i="106" s="1"/>
  <c r="B31" i="106"/>
  <c r="C31" i="106" s="1"/>
  <c r="F31" i="106" s="1"/>
  <c r="E6" i="106"/>
  <c r="C6" i="106"/>
  <c r="F6" i="106" s="1"/>
  <c r="G39" i="105"/>
  <c r="B9" i="106"/>
  <c r="B30" i="106"/>
  <c r="B8" i="106"/>
  <c r="B18" i="106"/>
  <c r="B26" i="106"/>
  <c r="B7" i="106"/>
  <c r="B16" i="106"/>
  <c r="B22" i="106"/>
  <c r="B43" i="106"/>
  <c r="B42" i="106"/>
  <c r="B17" i="106"/>
  <c r="B14" i="106"/>
  <c r="B28" i="106"/>
  <c r="E27" i="106"/>
  <c r="C27" i="106"/>
  <c r="F27" i="106" s="1"/>
  <c r="C30" i="105"/>
  <c r="F30" i="105" s="1"/>
  <c r="E30" i="105"/>
  <c r="C7" i="105"/>
  <c r="F7" i="105" s="1"/>
  <c r="E7" i="105"/>
  <c r="E19" i="105"/>
  <c r="C19" i="105"/>
  <c r="F19" i="105" s="1"/>
  <c r="C6" i="105"/>
  <c r="G6" i="105" s="1"/>
  <c r="E6" i="105"/>
  <c r="C14" i="105"/>
  <c r="F14" i="105" s="1"/>
  <c r="E14" i="105"/>
  <c r="E10" i="105"/>
  <c r="C10" i="105"/>
  <c r="F10" i="105" s="1"/>
  <c r="E21" i="105"/>
  <c r="C21" i="105"/>
  <c r="F21" i="105" s="1"/>
  <c r="C16" i="105"/>
  <c r="F16" i="105" s="1"/>
  <c r="E16" i="105"/>
  <c r="E9" i="105"/>
  <c r="C9" i="105"/>
  <c r="F9" i="105" s="1"/>
  <c r="G9" i="105"/>
  <c r="E11" i="105"/>
  <c r="C11" i="105"/>
  <c r="F11" i="105" s="1"/>
  <c r="E46" i="105"/>
  <c r="C46" i="105"/>
  <c r="E42" i="105"/>
  <c r="C42" i="105"/>
  <c r="F42" i="105" s="1"/>
  <c r="E43" i="105"/>
  <c r="C43" i="105"/>
  <c r="F43" i="105" s="1"/>
  <c r="E37" i="105"/>
  <c r="C37" i="105"/>
  <c r="F37" i="105" s="1"/>
  <c r="C22" i="105"/>
  <c r="F22" i="105" s="1"/>
  <c r="E22" i="105"/>
  <c r="E17" i="105"/>
  <c r="C17" i="105"/>
  <c r="F17" i="105" s="1"/>
  <c r="E28" i="105"/>
  <c r="C28" i="105"/>
  <c r="F28" i="105" s="1"/>
  <c r="C15" i="105"/>
  <c r="F15" i="105" s="1"/>
  <c r="E15" i="105"/>
  <c r="E29" i="105"/>
  <c r="C29" i="105"/>
  <c r="F29" i="105" s="1"/>
  <c r="C8" i="105"/>
  <c r="F8" i="105" s="1"/>
  <c r="E8" i="105"/>
  <c r="G8" i="105"/>
  <c r="E18" i="105"/>
  <c r="C18" i="105"/>
  <c r="F18" i="105" s="1"/>
  <c r="E25" i="105"/>
  <c r="C25" i="105"/>
  <c r="F25" i="105" s="1"/>
  <c r="E26" i="105"/>
  <c r="C26" i="105"/>
  <c r="F26" i="105" s="1"/>
  <c r="G36" i="105"/>
  <c r="E36" i="105"/>
  <c r="C36" i="105"/>
  <c r="F36" i="105" s="1"/>
  <c r="C31" i="105"/>
  <c r="F31" i="105" s="1"/>
  <c r="E31" i="105"/>
  <c r="E12" i="105"/>
  <c r="C12" i="105"/>
  <c r="F12" i="105" s="1"/>
  <c r="G27" i="105"/>
  <c r="AI58" i="97"/>
  <c r="B13" i="104"/>
  <c r="B15" i="104"/>
  <c r="B20" i="104"/>
  <c r="B23" i="104"/>
  <c r="B24" i="104"/>
  <c r="B32" i="104"/>
  <c r="B33" i="104"/>
  <c r="C33" i="104" s="1"/>
  <c r="B34" i="104"/>
  <c r="E34" i="104" s="1"/>
  <c r="B35" i="104"/>
  <c r="G35" i="104" s="1"/>
  <c r="B38" i="104"/>
  <c r="G38" i="104" s="1"/>
  <c r="B39" i="104"/>
  <c r="G39" i="104" s="1"/>
  <c r="B40" i="104"/>
  <c r="G40" i="104" s="1"/>
  <c r="B41" i="104"/>
  <c r="G41" i="104" s="1"/>
  <c r="B43" i="104"/>
  <c r="G43" i="104" s="1"/>
  <c r="B44" i="104"/>
  <c r="G44" i="104" s="1"/>
  <c r="B45" i="104"/>
  <c r="G45" i="104" s="1"/>
  <c r="B47" i="104"/>
  <c r="C47" i="104" s="1"/>
  <c r="B48" i="104"/>
  <c r="E48" i="104" s="1"/>
  <c r="B49" i="104"/>
  <c r="E49" i="104" s="1"/>
  <c r="A49" i="104"/>
  <c r="A48" i="104"/>
  <c r="A47" i="104"/>
  <c r="A46" i="104"/>
  <c r="A45" i="104"/>
  <c r="A44" i="104"/>
  <c r="A43" i="104"/>
  <c r="A42" i="104"/>
  <c r="A41" i="104"/>
  <c r="A40" i="104"/>
  <c r="A39" i="104"/>
  <c r="A38" i="104"/>
  <c r="A37" i="104"/>
  <c r="A36" i="104"/>
  <c r="A35" i="104"/>
  <c r="A34" i="104"/>
  <c r="A33" i="104"/>
  <c r="A32" i="104"/>
  <c r="A31" i="104"/>
  <c r="A30" i="104"/>
  <c r="A29" i="104"/>
  <c r="A28" i="104"/>
  <c r="A27" i="104"/>
  <c r="A26" i="104"/>
  <c r="A25" i="104"/>
  <c r="A24" i="104"/>
  <c r="A23" i="104"/>
  <c r="A22" i="104"/>
  <c r="A21" i="104"/>
  <c r="A20" i="104"/>
  <c r="A19" i="104"/>
  <c r="A18" i="104"/>
  <c r="A17" i="104"/>
  <c r="A16" i="104"/>
  <c r="A15" i="104"/>
  <c r="A14" i="104"/>
  <c r="A13" i="104"/>
  <c r="A12" i="104"/>
  <c r="A11" i="104"/>
  <c r="A10" i="104"/>
  <c r="A9" i="104"/>
  <c r="A8" i="104"/>
  <c r="A7" i="104"/>
  <c r="A6" i="104"/>
  <c r="B49" i="103"/>
  <c r="B7" i="103"/>
  <c r="B8" i="103"/>
  <c r="C8" i="103" s="1"/>
  <c r="B9" i="103"/>
  <c r="E9" i="103" s="1"/>
  <c r="B10" i="103"/>
  <c r="B11" i="103"/>
  <c r="B12" i="103"/>
  <c r="G12" i="103" s="1"/>
  <c r="B13" i="103"/>
  <c r="G13" i="103" s="1"/>
  <c r="B15" i="103"/>
  <c r="B16" i="103"/>
  <c r="C16" i="103" s="1"/>
  <c r="B17" i="103"/>
  <c r="E17" i="103" s="1"/>
  <c r="B20" i="103"/>
  <c r="G20" i="103" s="1"/>
  <c r="B21" i="103"/>
  <c r="G21" i="103" s="1"/>
  <c r="B22" i="103"/>
  <c r="B23" i="103"/>
  <c r="B24" i="103"/>
  <c r="C24" i="103" s="1"/>
  <c r="B26" i="103"/>
  <c r="B27" i="103"/>
  <c r="B28" i="103"/>
  <c r="G28" i="103" s="1"/>
  <c r="B29" i="103"/>
  <c r="G29" i="103" s="1"/>
  <c r="B32" i="103"/>
  <c r="C32" i="103" s="1"/>
  <c r="B33" i="103"/>
  <c r="E33" i="103" s="1"/>
  <c r="B34" i="103"/>
  <c r="B35" i="103"/>
  <c r="B36" i="103"/>
  <c r="B37" i="103"/>
  <c r="B38" i="103"/>
  <c r="B39" i="103"/>
  <c r="B40" i="103"/>
  <c r="B41" i="103"/>
  <c r="B43" i="103"/>
  <c r="B44" i="103"/>
  <c r="B45" i="103"/>
  <c r="B46" i="103"/>
  <c r="B47" i="103"/>
  <c r="B48" i="103"/>
  <c r="A49" i="103"/>
  <c r="A48" i="103"/>
  <c r="A47" i="103"/>
  <c r="A46" i="103"/>
  <c r="A45" i="103"/>
  <c r="A44" i="103"/>
  <c r="A43" i="103"/>
  <c r="A42" i="103"/>
  <c r="A41" i="103"/>
  <c r="A40" i="103"/>
  <c r="A39" i="103"/>
  <c r="A38" i="103"/>
  <c r="A37" i="103"/>
  <c r="A36" i="103"/>
  <c r="A35" i="103"/>
  <c r="A34" i="103"/>
  <c r="A33" i="103"/>
  <c r="A32" i="103"/>
  <c r="A31" i="103"/>
  <c r="A30" i="103"/>
  <c r="A29" i="103"/>
  <c r="A28" i="103"/>
  <c r="A27" i="103"/>
  <c r="A26" i="103"/>
  <c r="A25" i="103"/>
  <c r="A24" i="103"/>
  <c r="A23" i="103"/>
  <c r="A22" i="103"/>
  <c r="A21" i="103"/>
  <c r="A20" i="103"/>
  <c r="A19" i="103"/>
  <c r="A18" i="103"/>
  <c r="A17" i="103"/>
  <c r="A16" i="103"/>
  <c r="A15" i="103"/>
  <c r="A14" i="103"/>
  <c r="A13" i="103"/>
  <c r="A12" i="103"/>
  <c r="A11" i="103"/>
  <c r="A10" i="103"/>
  <c r="A9" i="103"/>
  <c r="A8" i="103"/>
  <c r="A7" i="103"/>
  <c r="A6" i="103"/>
  <c r="B15" i="102"/>
  <c r="G15" i="102" s="1"/>
  <c r="B20" i="102"/>
  <c r="B23" i="102"/>
  <c r="G23" i="102" s="1"/>
  <c r="B24" i="102"/>
  <c r="C24" i="102" s="1"/>
  <c r="B32" i="102"/>
  <c r="C32" i="102" s="1"/>
  <c r="B33" i="102"/>
  <c r="B34" i="102"/>
  <c r="B35" i="102"/>
  <c r="B38" i="102"/>
  <c r="B39" i="102"/>
  <c r="B40" i="102"/>
  <c r="B41" i="102"/>
  <c r="B44" i="102"/>
  <c r="B45" i="102"/>
  <c r="B47" i="102"/>
  <c r="B48" i="102"/>
  <c r="B49" i="102"/>
  <c r="A49" i="102"/>
  <c r="A48" i="102"/>
  <c r="A47" i="102"/>
  <c r="A46" i="102"/>
  <c r="A45" i="102"/>
  <c r="A44" i="102"/>
  <c r="A43" i="102"/>
  <c r="A42" i="102"/>
  <c r="A41" i="102"/>
  <c r="A40" i="102"/>
  <c r="A39" i="102"/>
  <c r="A38" i="102"/>
  <c r="A37" i="102"/>
  <c r="A36" i="102"/>
  <c r="A35" i="102"/>
  <c r="A34" i="102"/>
  <c r="A33" i="102"/>
  <c r="A32" i="102"/>
  <c r="A31" i="102"/>
  <c r="A30" i="102"/>
  <c r="A29" i="102"/>
  <c r="A28" i="102"/>
  <c r="A27" i="102"/>
  <c r="A26" i="102"/>
  <c r="A25" i="102"/>
  <c r="A24" i="102"/>
  <c r="A23" i="102"/>
  <c r="A22" i="102"/>
  <c r="A21" i="102"/>
  <c r="A20" i="102"/>
  <c r="A19" i="102"/>
  <c r="A18" i="102"/>
  <c r="A17" i="102"/>
  <c r="A16" i="102"/>
  <c r="A15" i="102"/>
  <c r="A14" i="102"/>
  <c r="A13" i="102"/>
  <c r="A12" i="102"/>
  <c r="A11" i="102"/>
  <c r="A10" i="102"/>
  <c r="A9" i="102"/>
  <c r="A8" i="102"/>
  <c r="A7" i="102"/>
  <c r="A6" i="102"/>
  <c r="O59" i="97"/>
  <c r="O58" i="97"/>
  <c r="O55" i="97"/>
  <c r="O57" i="97"/>
  <c r="K59" i="97"/>
  <c r="J59" i="97"/>
  <c r="K55" i="97"/>
  <c r="K58" i="97" s="1"/>
  <c r="J55" i="97"/>
  <c r="J58" i="97" s="1"/>
  <c r="K57" i="97"/>
  <c r="J57" i="97"/>
  <c r="H59" i="97"/>
  <c r="G59" i="97"/>
  <c r="H55" i="97"/>
  <c r="H58" i="97" s="1"/>
  <c r="G55" i="97"/>
  <c r="G58" i="97" s="1"/>
  <c r="H57" i="97"/>
  <c r="G57" i="97"/>
  <c r="G25" i="114" l="1"/>
  <c r="G26" i="114"/>
  <c r="G12" i="114"/>
  <c r="G31" i="114"/>
  <c r="G36" i="114"/>
  <c r="G18" i="114"/>
  <c r="G14" i="114"/>
  <c r="G27" i="114"/>
  <c r="U36" i="114"/>
  <c r="G19" i="114"/>
  <c r="G7" i="114"/>
  <c r="U39" i="114"/>
  <c r="U38" i="114"/>
  <c r="G11" i="114"/>
  <c r="G46" i="114"/>
  <c r="F46" i="114"/>
  <c r="G10" i="114"/>
  <c r="U37" i="114"/>
  <c r="G9" i="114"/>
  <c r="G8" i="114"/>
  <c r="G26" i="113"/>
  <c r="G29" i="113"/>
  <c r="G21" i="113"/>
  <c r="G36" i="113"/>
  <c r="G37" i="113"/>
  <c r="G9" i="113"/>
  <c r="G11" i="113"/>
  <c r="G42" i="113"/>
  <c r="G8" i="113"/>
  <c r="G25" i="113"/>
  <c r="G12" i="113"/>
  <c r="G27" i="113"/>
  <c r="G30" i="113"/>
  <c r="G46" i="113"/>
  <c r="F46" i="113"/>
  <c r="G17" i="113"/>
  <c r="G19" i="113"/>
  <c r="F6" i="113"/>
  <c r="U39" i="113"/>
  <c r="U38" i="113"/>
  <c r="U37" i="113"/>
  <c r="U36" i="113"/>
  <c r="G7" i="113"/>
  <c r="G18" i="113"/>
  <c r="G25" i="112"/>
  <c r="G14" i="112"/>
  <c r="G9" i="112"/>
  <c r="G18" i="112"/>
  <c r="G22" i="112"/>
  <c r="G10" i="112"/>
  <c r="G37" i="112"/>
  <c r="G29" i="112"/>
  <c r="G27" i="112"/>
  <c r="G26" i="112"/>
  <c r="G36" i="112"/>
  <c r="F6" i="112"/>
  <c r="U39" i="112"/>
  <c r="U38" i="112"/>
  <c r="U37" i="112"/>
  <c r="U36" i="112"/>
  <c r="G12" i="110"/>
  <c r="G21" i="110"/>
  <c r="G7" i="110"/>
  <c r="U36" i="110"/>
  <c r="G22" i="110"/>
  <c r="U39" i="110"/>
  <c r="U37" i="110"/>
  <c r="G37" i="110"/>
  <c r="G29" i="110"/>
  <c r="G28" i="110"/>
  <c r="G31" i="110"/>
  <c r="G36" i="110"/>
  <c r="G9" i="110"/>
  <c r="U38" i="110"/>
  <c r="G21" i="109"/>
  <c r="F42" i="109"/>
  <c r="G42" i="109"/>
  <c r="G28" i="109"/>
  <c r="G30" i="109"/>
  <c r="G9" i="109"/>
  <c r="U38" i="109"/>
  <c r="U39" i="109"/>
  <c r="G18" i="109"/>
  <c r="U36" i="109"/>
  <c r="G17" i="109"/>
  <c r="E22" i="108"/>
  <c r="C18" i="108"/>
  <c r="E6" i="108"/>
  <c r="C6" i="108"/>
  <c r="F6" i="108" s="1"/>
  <c r="E31" i="106"/>
  <c r="E29" i="106"/>
  <c r="C11" i="106"/>
  <c r="F11" i="106" s="1"/>
  <c r="G26" i="105"/>
  <c r="C25" i="108"/>
  <c r="F25" i="108" s="1"/>
  <c r="G22" i="108"/>
  <c r="G17" i="108"/>
  <c r="G42" i="108"/>
  <c r="G9" i="108"/>
  <c r="C27" i="108"/>
  <c r="F27" i="108" s="1"/>
  <c r="E21" i="108"/>
  <c r="C21" i="108"/>
  <c r="F21" i="108" s="1"/>
  <c r="E11" i="108"/>
  <c r="C11" i="108"/>
  <c r="F11" i="108" s="1"/>
  <c r="E8" i="108"/>
  <c r="C8" i="108"/>
  <c r="F8" i="108" s="1"/>
  <c r="F7" i="108"/>
  <c r="U39" i="108"/>
  <c r="C14" i="108"/>
  <c r="F14" i="108" s="1"/>
  <c r="E14" i="108"/>
  <c r="C30" i="108"/>
  <c r="F30" i="108" s="1"/>
  <c r="E30" i="108"/>
  <c r="E29" i="108"/>
  <c r="C29" i="108"/>
  <c r="F29" i="108" s="1"/>
  <c r="E26" i="108"/>
  <c r="C26" i="108"/>
  <c r="F26" i="108" s="1"/>
  <c r="C31" i="108"/>
  <c r="F31" i="108" s="1"/>
  <c r="E31" i="108"/>
  <c r="E19" i="108"/>
  <c r="C19" i="108"/>
  <c r="F19" i="108" s="1"/>
  <c r="G16" i="108"/>
  <c r="G28" i="108"/>
  <c r="G27" i="106"/>
  <c r="C25" i="106"/>
  <c r="F25" i="106" s="1"/>
  <c r="G29" i="107"/>
  <c r="E43" i="107"/>
  <c r="C43" i="107"/>
  <c r="F43" i="107" s="1"/>
  <c r="E28" i="107"/>
  <c r="C28" i="107"/>
  <c r="F28" i="107" s="1"/>
  <c r="C14" i="107"/>
  <c r="F14" i="107" s="1"/>
  <c r="E14" i="107"/>
  <c r="E6" i="107"/>
  <c r="C6" i="107"/>
  <c r="G6" i="107" s="1"/>
  <c r="E19" i="107"/>
  <c r="C19" i="107"/>
  <c r="F19" i="107" s="1"/>
  <c r="E26" i="107"/>
  <c r="C26" i="107"/>
  <c r="F26" i="107" s="1"/>
  <c r="E37" i="107"/>
  <c r="C37" i="107"/>
  <c r="F37" i="107" s="1"/>
  <c r="E25" i="107"/>
  <c r="C25" i="107"/>
  <c r="F25" i="107" s="1"/>
  <c r="E11" i="107"/>
  <c r="C11" i="107"/>
  <c r="F11" i="107" s="1"/>
  <c r="E17" i="107"/>
  <c r="C17" i="107"/>
  <c r="F17" i="107" s="1"/>
  <c r="E39" i="107"/>
  <c r="C39" i="107"/>
  <c r="F39" i="107" s="1"/>
  <c r="E18" i="107"/>
  <c r="C18" i="107"/>
  <c r="F18" i="107" s="1"/>
  <c r="E42" i="107"/>
  <c r="C42" i="107"/>
  <c r="F42" i="107" s="1"/>
  <c r="E9" i="107"/>
  <c r="C9" i="107"/>
  <c r="F9" i="107" s="1"/>
  <c r="C7" i="107"/>
  <c r="F7" i="107" s="1"/>
  <c r="E7" i="107"/>
  <c r="C22" i="107"/>
  <c r="F22" i="107" s="1"/>
  <c r="E22" i="107"/>
  <c r="C31" i="107"/>
  <c r="F31" i="107" s="1"/>
  <c r="E31" i="107"/>
  <c r="C16" i="107"/>
  <c r="F16" i="107" s="1"/>
  <c r="E16" i="107"/>
  <c r="E21" i="107"/>
  <c r="C21" i="107"/>
  <c r="F21" i="107" s="1"/>
  <c r="C8" i="107"/>
  <c r="F8" i="107" s="1"/>
  <c r="E8" i="107"/>
  <c r="C30" i="107"/>
  <c r="F30" i="107" s="1"/>
  <c r="E30" i="107"/>
  <c r="E27" i="107"/>
  <c r="C27" i="107"/>
  <c r="F27" i="107" s="1"/>
  <c r="C19" i="106"/>
  <c r="F19" i="106" s="1"/>
  <c r="E21" i="106"/>
  <c r="E39" i="106"/>
  <c r="C39" i="106"/>
  <c r="F39" i="106" s="1"/>
  <c r="G6" i="106"/>
  <c r="C37" i="106"/>
  <c r="F37" i="106" s="1"/>
  <c r="E37" i="106"/>
  <c r="G29" i="105"/>
  <c r="G21" i="106"/>
  <c r="E30" i="106"/>
  <c r="C30" i="106"/>
  <c r="F30" i="106" s="1"/>
  <c r="G11" i="106"/>
  <c r="E43" i="106"/>
  <c r="C43" i="106"/>
  <c r="F43" i="106" s="1"/>
  <c r="E9" i="106"/>
  <c r="C9" i="106"/>
  <c r="F9" i="106" s="1"/>
  <c r="E42" i="106"/>
  <c r="C42" i="106"/>
  <c r="F42" i="106" s="1"/>
  <c r="C28" i="106"/>
  <c r="F28" i="106" s="1"/>
  <c r="E28" i="106"/>
  <c r="E22" i="106"/>
  <c r="C22" i="106"/>
  <c r="F22" i="106" s="1"/>
  <c r="C16" i="106"/>
  <c r="F16" i="106" s="1"/>
  <c r="E16" i="106"/>
  <c r="C7" i="106"/>
  <c r="G7" i="106" s="1"/>
  <c r="E7" i="106"/>
  <c r="G29" i="106"/>
  <c r="E26" i="106"/>
  <c r="C26" i="106"/>
  <c r="F26" i="106" s="1"/>
  <c r="E14" i="106"/>
  <c r="C14" i="106"/>
  <c r="F14" i="106" s="1"/>
  <c r="E18" i="106"/>
  <c r="C18" i="106"/>
  <c r="F18" i="106" s="1"/>
  <c r="G31" i="106"/>
  <c r="E17" i="106"/>
  <c r="C17" i="106"/>
  <c r="F17" i="106" s="1"/>
  <c r="C8" i="106"/>
  <c r="F8" i="106" s="1"/>
  <c r="E8" i="106"/>
  <c r="G18" i="105"/>
  <c r="G31" i="105"/>
  <c r="G25" i="105"/>
  <c r="G30" i="105"/>
  <c r="G10" i="105"/>
  <c r="G12" i="105"/>
  <c r="G21" i="105"/>
  <c r="G7" i="105"/>
  <c r="G22" i="105"/>
  <c r="U37" i="105"/>
  <c r="U39" i="105"/>
  <c r="F6" i="105"/>
  <c r="U38" i="105"/>
  <c r="U36" i="105"/>
  <c r="G42" i="105"/>
  <c r="G28" i="105"/>
  <c r="G46" i="105"/>
  <c r="F46" i="105"/>
  <c r="G16" i="105"/>
  <c r="G17" i="105"/>
  <c r="G37" i="105"/>
  <c r="G19" i="105"/>
  <c r="G14" i="105"/>
  <c r="G15" i="105"/>
  <c r="G43" i="105"/>
  <c r="G11" i="105"/>
  <c r="F32" i="102"/>
  <c r="F24" i="102"/>
  <c r="F33" i="104"/>
  <c r="F32" i="103"/>
  <c r="F16" i="103"/>
  <c r="F8" i="103"/>
  <c r="F24" i="103"/>
  <c r="E32" i="103"/>
  <c r="E20" i="103"/>
  <c r="E33" i="104"/>
  <c r="G33" i="104"/>
  <c r="C24" i="104"/>
  <c r="F24" i="104" s="1"/>
  <c r="G24" i="104"/>
  <c r="E24" i="104"/>
  <c r="G47" i="104"/>
  <c r="F47" i="104"/>
  <c r="G13" i="104"/>
  <c r="E13" i="104"/>
  <c r="C13" i="104"/>
  <c r="F13" i="104" s="1"/>
  <c r="C32" i="104"/>
  <c r="F32" i="104" s="1"/>
  <c r="G32" i="104"/>
  <c r="E32" i="104"/>
  <c r="C15" i="104"/>
  <c r="F15" i="104" s="1"/>
  <c r="G15" i="104"/>
  <c r="E15" i="104"/>
  <c r="G20" i="104"/>
  <c r="C20" i="104"/>
  <c r="F20" i="104" s="1"/>
  <c r="E20" i="104"/>
  <c r="C23" i="104"/>
  <c r="F23" i="104" s="1"/>
  <c r="G23" i="104"/>
  <c r="E23" i="104"/>
  <c r="G34" i="104"/>
  <c r="U31" i="104"/>
  <c r="U36" i="104"/>
  <c r="U37" i="104"/>
  <c r="U39" i="104"/>
  <c r="U40" i="104"/>
  <c r="C49" i="104"/>
  <c r="C34" i="104"/>
  <c r="F34" i="104" s="1"/>
  <c r="C35" i="104"/>
  <c r="F35" i="104" s="1"/>
  <c r="C38" i="104"/>
  <c r="F38" i="104" s="1"/>
  <c r="C39" i="104"/>
  <c r="F39" i="104" s="1"/>
  <c r="C40" i="104"/>
  <c r="F40" i="104" s="1"/>
  <c r="C41" i="104"/>
  <c r="F41" i="104" s="1"/>
  <c r="C43" i="104"/>
  <c r="F43" i="104" s="1"/>
  <c r="C44" i="104"/>
  <c r="F44" i="104" s="1"/>
  <c r="C45" i="104"/>
  <c r="F45" i="104" s="1"/>
  <c r="C48" i="104"/>
  <c r="E35" i="104"/>
  <c r="E38" i="104"/>
  <c r="E39" i="104"/>
  <c r="E40" i="104"/>
  <c r="E41" i="104"/>
  <c r="E43" i="104"/>
  <c r="E44" i="104"/>
  <c r="E45" i="104"/>
  <c r="E47" i="104"/>
  <c r="E16" i="103"/>
  <c r="E24" i="103"/>
  <c r="E28" i="103"/>
  <c r="E8" i="103"/>
  <c r="E12" i="103"/>
  <c r="G41" i="103"/>
  <c r="E41" i="103"/>
  <c r="C41" i="103"/>
  <c r="F41" i="103" s="1"/>
  <c r="G45" i="103"/>
  <c r="E45" i="103"/>
  <c r="C45" i="103"/>
  <c r="F45" i="103" s="1"/>
  <c r="E49" i="103"/>
  <c r="C49" i="103"/>
  <c r="E10" i="103"/>
  <c r="C10" i="103"/>
  <c r="F10" i="103" s="1"/>
  <c r="G10" i="103"/>
  <c r="E46" i="103"/>
  <c r="C46" i="103"/>
  <c r="C7" i="103"/>
  <c r="F7" i="103" s="1"/>
  <c r="G7" i="103"/>
  <c r="E7" i="103"/>
  <c r="G37" i="103"/>
  <c r="E37" i="103"/>
  <c r="C37" i="103"/>
  <c r="F37" i="103" s="1"/>
  <c r="G22" i="103"/>
  <c r="E22" i="103"/>
  <c r="C22" i="103"/>
  <c r="F22" i="103" s="1"/>
  <c r="E34" i="103"/>
  <c r="C34" i="103"/>
  <c r="F34" i="103" s="1"/>
  <c r="G34" i="103"/>
  <c r="G38" i="103"/>
  <c r="E38" i="103"/>
  <c r="C38" i="103"/>
  <c r="F38" i="103" s="1"/>
  <c r="G11" i="103"/>
  <c r="E11" i="103"/>
  <c r="C11" i="103"/>
  <c r="F11" i="103" s="1"/>
  <c r="C23" i="103"/>
  <c r="F23" i="103" s="1"/>
  <c r="G23" i="103"/>
  <c r="E23" i="103"/>
  <c r="E26" i="103"/>
  <c r="C26" i="103"/>
  <c r="F26" i="103" s="1"/>
  <c r="G26" i="103"/>
  <c r="G35" i="103"/>
  <c r="E35" i="103"/>
  <c r="C35" i="103"/>
  <c r="F35" i="103" s="1"/>
  <c r="G39" i="103"/>
  <c r="E39" i="103"/>
  <c r="C39" i="103"/>
  <c r="F39" i="103" s="1"/>
  <c r="G43" i="103"/>
  <c r="E43" i="103"/>
  <c r="C43" i="103"/>
  <c r="F43" i="103" s="1"/>
  <c r="E47" i="103"/>
  <c r="C47" i="103"/>
  <c r="C15" i="103"/>
  <c r="F15" i="103" s="1"/>
  <c r="G15" i="103"/>
  <c r="E15" i="103"/>
  <c r="G36" i="103"/>
  <c r="E36" i="103"/>
  <c r="C36" i="103"/>
  <c r="F36" i="103" s="1"/>
  <c r="E48" i="103"/>
  <c r="C48" i="103"/>
  <c r="G27" i="103"/>
  <c r="E27" i="103"/>
  <c r="C27" i="103"/>
  <c r="F27" i="103" s="1"/>
  <c r="G40" i="103"/>
  <c r="E40" i="103"/>
  <c r="C40" i="103"/>
  <c r="F40" i="103" s="1"/>
  <c r="G44" i="103"/>
  <c r="E44" i="103"/>
  <c r="C44" i="103"/>
  <c r="F44" i="103" s="1"/>
  <c r="U39" i="103"/>
  <c r="C13" i="103"/>
  <c r="F13" i="103" s="1"/>
  <c r="G17" i="103"/>
  <c r="C21" i="103"/>
  <c r="F21" i="103" s="1"/>
  <c r="C29" i="103"/>
  <c r="F29" i="103" s="1"/>
  <c r="G33" i="103"/>
  <c r="U31" i="103"/>
  <c r="U37" i="103"/>
  <c r="G8" i="103"/>
  <c r="C12" i="103"/>
  <c r="F12" i="103" s="1"/>
  <c r="G16" i="103"/>
  <c r="C20" i="103"/>
  <c r="F20" i="103" s="1"/>
  <c r="G24" i="103"/>
  <c r="C28" i="103"/>
  <c r="F28" i="103" s="1"/>
  <c r="G32" i="103"/>
  <c r="U40" i="103"/>
  <c r="G9" i="103"/>
  <c r="E13" i="103"/>
  <c r="E21" i="103"/>
  <c r="E29" i="103"/>
  <c r="C9" i="103"/>
  <c r="F9" i="103" s="1"/>
  <c r="C33" i="103"/>
  <c r="F33" i="103" s="1"/>
  <c r="U36" i="103"/>
  <c r="C17" i="103"/>
  <c r="F17" i="103" s="1"/>
  <c r="U39" i="102"/>
  <c r="C33" i="102"/>
  <c r="F33" i="102" s="1"/>
  <c r="E33" i="102"/>
  <c r="G33" i="102"/>
  <c r="E41" i="102"/>
  <c r="C41" i="102"/>
  <c r="F41" i="102" s="1"/>
  <c r="G41" i="102"/>
  <c r="E45" i="102"/>
  <c r="C45" i="102"/>
  <c r="F45" i="102" s="1"/>
  <c r="G45" i="102"/>
  <c r="E49" i="102"/>
  <c r="C49" i="102"/>
  <c r="C34" i="102"/>
  <c r="F34" i="102" s="1"/>
  <c r="E34" i="102"/>
  <c r="G34" i="102"/>
  <c r="E35" i="102"/>
  <c r="C35" i="102"/>
  <c r="F35" i="102" s="1"/>
  <c r="G35" i="102"/>
  <c r="E39" i="102"/>
  <c r="C39" i="102"/>
  <c r="F39" i="102" s="1"/>
  <c r="G39" i="102"/>
  <c r="E47" i="102"/>
  <c r="C47" i="102"/>
  <c r="E20" i="102"/>
  <c r="C20" i="102"/>
  <c r="F20" i="102" s="1"/>
  <c r="G20" i="102"/>
  <c r="E38" i="102"/>
  <c r="C38" i="102"/>
  <c r="F38" i="102" s="1"/>
  <c r="G38" i="102"/>
  <c r="E40" i="102"/>
  <c r="C40" i="102"/>
  <c r="F40" i="102" s="1"/>
  <c r="G40" i="102"/>
  <c r="E44" i="102"/>
  <c r="C44" i="102"/>
  <c r="F44" i="102" s="1"/>
  <c r="G44" i="102"/>
  <c r="E48" i="102"/>
  <c r="C48" i="102"/>
  <c r="E24" i="102"/>
  <c r="U31" i="102"/>
  <c r="U37" i="102"/>
  <c r="U40" i="102"/>
  <c r="E15" i="102"/>
  <c r="E23" i="102"/>
  <c r="C23" i="102"/>
  <c r="F23" i="102" s="1"/>
  <c r="E32" i="102"/>
  <c r="U36" i="102"/>
  <c r="G24" i="102"/>
  <c r="G32" i="102"/>
  <c r="C15" i="102"/>
  <c r="F15" i="102" s="1"/>
  <c r="AL59" i="97"/>
  <c r="AK59" i="97"/>
  <c r="AL55" i="97"/>
  <c r="AK55" i="97"/>
  <c r="G6" i="108" l="1"/>
  <c r="G30" i="108"/>
  <c r="G25" i="108"/>
  <c r="G26" i="108"/>
  <c r="F18" i="108"/>
  <c r="G18" i="108"/>
  <c r="G27" i="108"/>
  <c r="G18" i="106"/>
  <c r="G16" i="107"/>
  <c r="G14" i="108"/>
  <c r="G29" i="108"/>
  <c r="U36" i="108"/>
  <c r="G31" i="108"/>
  <c r="U37" i="108"/>
  <c r="G11" i="108"/>
  <c r="U38" i="108"/>
  <c r="G19" i="108"/>
  <c r="G8" i="108"/>
  <c r="G21" i="108"/>
  <c r="G17" i="106"/>
  <c r="G25" i="106"/>
  <c r="G42" i="107"/>
  <c r="G27" i="107"/>
  <c r="G25" i="107"/>
  <c r="G26" i="107"/>
  <c r="G18" i="107"/>
  <c r="G11" i="107"/>
  <c r="G30" i="107"/>
  <c r="G19" i="107"/>
  <c r="G43" i="107"/>
  <c r="G21" i="107"/>
  <c r="G22" i="107"/>
  <c r="G39" i="107"/>
  <c r="G14" i="107"/>
  <c r="G17" i="107"/>
  <c r="G8" i="107"/>
  <c r="G7" i="107"/>
  <c r="G28" i="107"/>
  <c r="G37" i="107"/>
  <c r="U36" i="107"/>
  <c r="F6" i="107"/>
  <c r="U39" i="107"/>
  <c r="U38" i="107"/>
  <c r="U37" i="107"/>
  <c r="G31" i="107"/>
  <c r="G9" i="107"/>
  <c r="G37" i="106"/>
  <c r="G22" i="106"/>
  <c r="G19" i="106"/>
  <c r="G39" i="106"/>
  <c r="G8" i="106"/>
  <c r="G43" i="106"/>
  <c r="G9" i="106"/>
  <c r="G30" i="106"/>
  <c r="F7" i="106"/>
  <c r="U37" i="106"/>
  <c r="U38" i="106"/>
  <c r="U39" i="106"/>
  <c r="U36" i="106"/>
  <c r="G14" i="106"/>
  <c r="G28" i="106"/>
  <c r="G26" i="106"/>
  <c r="G16" i="106"/>
  <c r="G42" i="106"/>
  <c r="AL57" i="97"/>
  <c r="AK57" i="97"/>
  <c r="U43" i="104"/>
  <c r="U41" i="104"/>
  <c r="U38" i="104"/>
  <c r="G49" i="104"/>
  <c r="F49" i="104"/>
  <c r="U44" i="104"/>
  <c r="U42" i="104"/>
  <c r="G48" i="104"/>
  <c r="F48" i="104"/>
  <c r="G49" i="103"/>
  <c r="F49" i="103"/>
  <c r="G46" i="103"/>
  <c r="F46" i="103"/>
  <c r="G48" i="103"/>
  <c r="F48" i="103"/>
  <c r="G47" i="103"/>
  <c r="F47" i="103"/>
  <c r="U43" i="103"/>
  <c r="U41" i="103"/>
  <c r="U38" i="103"/>
  <c r="U42" i="103"/>
  <c r="U44" i="103"/>
  <c r="B31" i="103" s="1"/>
  <c r="U43" i="102"/>
  <c r="U41" i="102"/>
  <c r="U38" i="102"/>
  <c r="U44" i="102"/>
  <c r="U42" i="102"/>
  <c r="F49" i="102"/>
  <c r="G49" i="102"/>
  <c r="B37" i="102"/>
  <c r="G47" i="102"/>
  <c r="F47" i="102"/>
  <c r="G48" i="102"/>
  <c r="F48" i="102"/>
  <c r="B10" i="102"/>
  <c r="B27" i="102"/>
  <c r="AK58" i="97"/>
  <c r="AL58" i="97"/>
  <c r="D7" i="101"/>
  <c r="D8" i="101"/>
  <c r="D9" i="101"/>
  <c r="D10" i="101"/>
  <c r="B10" i="101" s="1"/>
  <c r="E10" i="101" s="1"/>
  <c r="D11" i="101"/>
  <c r="B11" i="101" s="1"/>
  <c r="D12" i="101"/>
  <c r="D13" i="101"/>
  <c r="B13" i="101" s="1"/>
  <c r="D14" i="101"/>
  <c r="D15" i="101"/>
  <c r="B15" i="101" s="1"/>
  <c r="D16" i="101"/>
  <c r="B16" i="101" s="1"/>
  <c r="G16" i="101" s="1"/>
  <c r="D17" i="101"/>
  <c r="D18" i="101"/>
  <c r="D19" i="101"/>
  <c r="B19" i="101" s="1"/>
  <c r="D20" i="101"/>
  <c r="B20" i="101" s="1"/>
  <c r="G20" i="101" s="1"/>
  <c r="D21" i="101"/>
  <c r="D22" i="101"/>
  <c r="B22" i="101" s="1"/>
  <c r="D23" i="101"/>
  <c r="B23" i="101" s="1"/>
  <c r="D24" i="101"/>
  <c r="D25" i="101"/>
  <c r="D26" i="101"/>
  <c r="D27" i="101"/>
  <c r="D28" i="101"/>
  <c r="D29" i="101"/>
  <c r="D30" i="101"/>
  <c r="D31" i="101"/>
  <c r="B31" i="101" s="1"/>
  <c r="D32" i="101"/>
  <c r="D33" i="101"/>
  <c r="D34" i="101"/>
  <c r="B34" i="101" s="1"/>
  <c r="C34" i="101" s="1"/>
  <c r="D35" i="101"/>
  <c r="D36" i="101"/>
  <c r="B36" i="101" s="1"/>
  <c r="D37" i="101"/>
  <c r="D38" i="101"/>
  <c r="B38" i="101" s="1"/>
  <c r="D39" i="101"/>
  <c r="B39" i="101" s="1"/>
  <c r="D40" i="101"/>
  <c r="D41" i="101"/>
  <c r="B41" i="101" s="1"/>
  <c r="D42" i="101"/>
  <c r="D43" i="101"/>
  <c r="D44" i="101"/>
  <c r="B44" i="101" s="1"/>
  <c r="D45" i="101"/>
  <c r="D46" i="101"/>
  <c r="B46" i="101" s="1"/>
  <c r="D47" i="101"/>
  <c r="B47" i="101" s="1"/>
  <c r="D48" i="101"/>
  <c r="B48" i="101" s="1"/>
  <c r="D49" i="101"/>
  <c r="B49" i="101" s="1"/>
  <c r="D6" i="101"/>
  <c r="A49" i="101"/>
  <c r="A48" i="101"/>
  <c r="A47" i="101"/>
  <c r="A46" i="101"/>
  <c r="A45" i="101"/>
  <c r="A44" i="101"/>
  <c r="A43" i="101"/>
  <c r="A42" i="101"/>
  <c r="A41" i="101"/>
  <c r="A40" i="101"/>
  <c r="A39" i="101"/>
  <c r="A38" i="101"/>
  <c r="A37" i="101"/>
  <c r="A36" i="101"/>
  <c r="A35" i="101"/>
  <c r="A34" i="101"/>
  <c r="A33" i="101"/>
  <c r="A32" i="101"/>
  <c r="A31" i="101"/>
  <c r="A30" i="101"/>
  <c r="A29" i="101"/>
  <c r="A28" i="101"/>
  <c r="A27" i="101"/>
  <c r="A26" i="101"/>
  <c r="A25" i="101"/>
  <c r="A24" i="101"/>
  <c r="A23" i="101"/>
  <c r="A22" i="101"/>
  <c r="A21" i="101"/>
  <c r="A20" i="101"/>
  <c r="A19" i="101"/>
  <c r="A18" i="101"/>
  <c r="A17" i="101"/>
  <c r="A16" i="101"/>
  <c r="A15" i="101"/>
  <c r="A14" i="101"/>
  <c r="A13" i="101"/>
  <c r="A12" i="101"/>
  <c r="A11" i="101"/>
  <c r="A10" i="101"/>
  <c r="A9" i="101"/>
  <c r="A8" i="101"/>
  <c r="A7" i="101"/>
  <c r="A6" i="101"/>
  <c r="B6" i="103" l="1"/>
  <c r="B42" i="104"/>
  <c r="C42" i="104" s="1"/>
  <c r="G42" i="104" s="1"/>
  <c r="B6" i="104"/>
  <c r="B16" i="102"/>
  <c r="G16" i="102" s="1"/>
  <c r="B6" i="102"/>
  <c r="B21" i="104"/>
  <c r="E21" i="104" s="1"/>
  <c r="B27" i="104"/>
  <c r="E27" i="104" s="1"/>
  <c r="B28" i="104"/>
  <c r="E28" i="104" s="1"/>
  <c r="B7" i="104"/>
  <c r="E7" i="104" s="1"/>
  <c r="B11" i="104"/>
  <c r="C11" i="104" s="1"/>
  <c r="F11" i="104" s="1"/>
  <c r="B8" i="104"/>
  <c r="C8" i="104" s="1"/>
  <c r="F8" i="104" s="1"/>
  <c r="B31" i="104"/>
  <c r="B18" i="104"/>
  <c r="B37" i="104"/>
  <c r="B17" i="104"/>
  <c r="B46" i="104"/>
  <c r="B29" i="104"/>
  <c r="B36" i="104"/>
  <c r="B22" i="104"/>
  <c r="B12" i="104"/>
  <c r="B10" i="104"/>
  <c r="B26" i="104"/>
  <c r="B16" i="104"/>
  <c r="B14" i="104"/>
  <c r="B30" i="104"/>
  <c r="B19" i="104"/>
  <c r="B25" i="104"/>
  <c r="B9" i="104"/>
  <c r="B42" i="103"/>
  <c r="C31" i="103"/>
  <c r="F31" i="103" s="1"/>
  <c r="E31" i="103"/>
  <c r="B19" i="103"/>
  <c r="B30" i="103"/>
  <c r="B14" i="103"/>
  <c r="B25" i="103"/>
  <c r="B18" i="103"/>
  <c r="B30" i="102"/>
  <c r="B8" i="102"/>
  <c r="C8" i="102" s="1"/>
  <c r="F8" i="102" s="1"/>
  <c r="B25" i="102"/>
  <c r="C25" i="102" s="1"/>
  <c r="F25" i="102" s="1"/>
  <c r="B31" i="102"/>
  <c r="C31" i="102" s="1"/>
  <c r="F31" i="102" s="1"/>
  <c r="B46" i="102"/>
  <c r="E46" i="102" s="1"/>
  <c r="B14" i="102"/>
  <c r="C14" i="102" s="1"/>
  <c r="B7" i="102"/>
  <c r="C7" i="102" s="1"/>
  <c r="B22" i="102"/>
  <c r="G22" i="102" s="1"/>
  <c r="B21" i="102"/>
  <c r="C21" i="102" s="1"/>
  <c r="B42" i="102"/>
  <c r="C42" i="102" s="1"/>
  <c r="F42" i="102" s="1"/>
  <c r="B29" i="102"/>
  <c r="E29" i="102" s="1"/>
  <c r="B26" i="102"/>
  <c r="C26" i="102" s="1"/>
  <c r="F26" i="102" s="1"/>
  <c r="B13" i="102"/>
  <c r="C13" i="102" s="1"/>
  <c r="F13" i="102" s="1"/>
  <c r="C27" i="102"/>
  <c r="F27" i="102" s="1"/>
  <c r="G27" i="102"/>
  <c r="E27" i="102"/>
  <c r="C10" i="102"/>
  <c r="F10" i="102" s="1"/>
  <c r="E10" i="102"/>
  <c r="E37" i="102"/>
  <c r="C37" i="102"/>
  <c r="F37" i="102" s="1"/>
  <c r="B43" i="102"/>
  <c r="B36" i="102"/>
  <c r="B11" i="102"/>
  <c r="B18" i="102"/>
  <c r="B17" i="102"/>
  <c r="B12" i="102"/>
  <c r="B9" i="102"/>
  <c r="B19" i="102"/>
  <c r="B28" i="102"/>
  <c r="F34" i="101"/>
  <c r="E22" i="101"/>
  <c r="G22" i="101"/>
  <c r="C22" i="101"/>
  <c r="F22" i="101" s="1"/>
  <c r="E16" i="101"/>
  <c r="C10" i="101"/>
  <c r="F10" i="101" s="1"/>
  <c r="E20" i="101"/>
  <c r="G11" i="101"/>
  <c r="C11" i="101"/>
  <c r="F11" i="101" s="1"/>
  <c r="E11" i="101"/>
  <c r="G23" i="101"/>
  <c r="C23" i="101"/>
  <c r="F23" i="101" s="1"/>
  <c r="E23" i="101"/>
  <c r="E34" i="101"/>
  <c r="G34" i="101"/>
  <c r="G36" i="101"/>
  <c r="C36" i="101"/>
  <c r="F36" i="101" s="1"/>
  <c r="E36" i="101"/>
  <c r="G38" i="101"/>
  <c r="C38" i="101"/>
  <c r="F38" i="101" s="1"/>
  <c r="E38" i="101"/>
  <c r="G44" i="101"/>
  <c r="C44" i="101"/>
  <c r="F44" i="101" s="1"/>
  <c r="E44" i="101"/>
  <c r="C46" i="101"/>
  <c r="E46" i="101"/>
  <c r="C48" i="101"/>
  <c r="E48" i="101"/>
  <c r="E13" i="101"/>
  <c r="C13" i="101"/>
  <c r="F13" i="101" s="1"/>
  <c r="G13" i="101"/>
  <c r="G15" i="101"/>
  <c r="C15" i="101"/>
  <c r="F15" i="101" s="1"/>
  <c r="E15" i="101"/>
  <c r="G10" i="101"/>
  <c r="U39" i="101"/>
  <c r="U40" i="101"/>
  <c r="U36" i="101"/>
  <c r="U37" i="101"/>
  <c r="U31" i="101"/>
  <c r="G19" i="101"/>
  <c r="C19" i="101"/>
  <c r="F19" i="101" s="1"/>
  <c r="E19" i="101"/>
  <c r="G31" i="101"/>
  <c r="C31" i="101"/>
  <c r="F31" i="101" s="1"/>
  <c r="E31" i="101"/>
  <c r="G39" i="101"/>
  <c r="C39" i="101"/>
  <c r="F39" i="101" s="1"/>
  <c r="E39" i="101"/>
  <c r="G41" i="101"/>
  <c r="C41" i="101"/>
  <c r="F41" i="101" s="1"/>
  <c r="E41" i="101"/>
  <c r="C47" i="101"/>
  <c r="E47" i="101"/>
  <c r="C49" i="101"/>
  <c r="E49" i="101"/>
  <c r="C16" i="101"/>
  <c r="F16" i="101" s="1"/>
  <c r="C20" i="101"/>
  <c r="F20" i="101" s="1"/>
  <c r="C6" i="103" l="1"/>
  <c r="F6" i="103" s="1"/>
  <c r="E6" i="103"/>
  <c r="B21" i="101"/>
  <c r="C28" i="104"/>
  <c r="F28" i="104" s="1"/>
  <c r="E42" i="104"/>
  <c r="C27" i="104"/>
  <c r="F27" i="104" s="1"/>
  <c r="C6" i="104"/>
  <c r="F6" i="104" s="1"/>
  <c r="E6" i="104"/>
  <c r="E16" i="102"/>
  <c r="C16" i="102"/>
  <c r="F16" i="102" s="1"/>
  <c r="C6" i="102"/>
  <c r="F6" i="102" s="1"/>
  <c r="E6" i="102"/>
  <c r="E31" i="102"/>
  <c r="E21" i="102"/>
  <c r="E25" i="102"/>
  <c r="C7" i="104"/>
  <c r="F7" i="104" s="1"/>
  <c r="E13" i="102"/>
  <c r="E11" i="104"/>
  <c r="E22" i="102"/>
  <c r="E26" i="102"/>
  <c r="C46" i="102"/>
  <c r="G46" i="102" s="1"/>
  <c r="E14" i="102"/>
  <c r="C21" i="104"/>
  <c r="F21" i="104" s="1"/>
  <c r="G11" i="104"/>
  <c r="E8" i="104"/>
  <c r="E14" i="104"/>
  <c r="C14" i="104"/>
  <c r="F14" i="104" s="1"/>
  <c r="E26" i="104"/>
  <c r="C26" i="104"/>
  <c r="F26" i="104" s="1"/>
  <c r="C31" i="104"/>
  <c r="F31" i="104" s="1"/>
  <c r="E31" i="104"/>
  <c r="E19" i="104"/>
  <c r="C19" i="104"/>
  <c r="F19" i="104" s="1"/>
  <c r="E30" i="104"/>
  <c r="C30" i="104"/>
  <c r="F30" i="104" s="1"/>
  <c r="E12" i="104"/>
  <c r="C12" i="104"/>
  <c r="F12" i="104" s="1"/>
  <c r="G8" i="104"/>
  <c r="C16" i="104"/>
  <c r="F16" i="104" s="1"/>
  <c r="E16" i="104"/>
  <c r="C36" i="104"/>
  <c r="F36" i="104" s="1"/>
  <c r="E36" i="104"/>
  <c r="C46" i="104"/>
  <c r="E46" i="104"/>
  <c r="E29" i="104"/>
  <c r="C29" i="104"/>
  <c r="F29" i="104" s="1"/>
  <c r="C17" i="104"/>
  <c r="F17" i="104" s="1"/>
  <c r="E17" i="104"/>
  <c r="E22" i="104"/>
  <c r="C22" i="104"/>
  <c r="F22" i="104" s="1"/>
  <c r="E37" i="104"/>
  <c r="C37" i="104"/>
  <c r="F37" i="104" s="1"/>
  <c r="E9" i="104"/>
  <c r="C9" i="104"/>
  <c r="F9" i="104" s="1"/>
  <c r="E18" i="104"/>
  <c r="C18" i="104"/>
  <c r="F18" i="104" s="1"/>
  <c r="C25" i="104"/>
  <c r="F25" i="104" s="1"/>
  <c r="E25" i="104"/>
  <c r="E10" i="104"/>
  <c r="C10" i="104"/>
  <c r="F10" i="104" s="1"/>
  <c r="F42" i="104"/>
  <c r="E42" i="103"/>
  <c r="C42" i="103"/>
  <c r="F42" i="103" s="1"/>
  <c r="E25" i="103"/>
  <c r="C25" i="103"/>
  <c r="F25" i="103" s="1"/>
  <c r="E18" i="103"/>
  <c r="C18" i="103"/>
  <c r="F18" i="103" s="1"/>
  <c r="E14" i="103"/>
  <c r="C14" i="103"/>
  <c r="G14" i="103" s="1"/>
  <c r="C30" i="103"/>
  <c r="F30" i="103" s="1"/>
  <c r="E30" i="103"/>
  <c r="E19" i="103"/>
  <c r="C19" i="103"/>
  <c r="F19" i="103" s="1"/>
  <c r="G31" i="103"/>
  <c r="C22" i="102"/>
  <c r="F22" i="102" s="1"/>
  <c r="E8" i="102"/>
  <c r="E42" i="102"/>
  <c r="E30" i="102"/>
  <c r="C30" i="102"/>
  <c r="F30" i="102" s="1"/>
  <c r="F21" i="102"/>
  <c r="G21" i="102"/>
  <c r="F14" i="102"/>
  <c r="G14" i="102"/>
  <c r="E7" i="102"/>
  <c r="C29" i="102"/>
  <c r="G42" i="102"/>
  <c r="G31" i="102"/>
  <c r="E28" i="102"/>
  <c r="G28" i="102"/>
  <c r="C28" i="102"/>
  <c r="F28" i="102" s="1"/>
  <c r="E43" i="102"/>
  <c r="C43" i="102"/>
  <c r="F43" i="102" s="1"/>
  <c r="G43" i="102"/>
  <c r="G8" i="102"/>
  <c r="C19" i="102"/>
  <c r="F19" i="102" s="1"/>
  <c r="E19" i="102"/>
  <c r="G37" i="102"/>
  <c r="G10" i="102"/>
  <c r="G25" i="102"/>
  <c r="C11" i="102"/>
  <c r="F11" i="102" s="1"/>
  <c r="E11" i="102"/>
  <c r="C9" i="102"/>
  <c r="F9" i="102" s="1"/>
  <c r="G9" i="102"/>
  <c r="E9" i="102"/>
  <c r="G26" i="102"/>
  <c r="E12" i="102"/>
  <c r="C12" i="102"/>
  <c r="F12" i="102" s="1"/>
  <c r="G13" i="102"/>
  <c r="F7" i="102"/>
  <c r="E36" i="102"/>
  <c r="C36" i="102"/>
  <c r="F36" i="102" s="1"/>
  <c r="G36" i="102"/>
  <c r="C17" i="102"/>
  <c r="F17" i="102" s="1"/>
  <c r="G17" i="102"/>
  <c r="E17" i="102"/>
  <c r="C18" i="102"/>
  <c r="F18" i="102" s="1"/>
  <c r="E18" i="102"/>
  <c r="G7" i="102"/>
  <c r="U43" i="101"/>
  <c r="U41" i="101"/>
  <c r="U38" i="101"/>
  <c r="G49" i="101"/>
  <c r="F49" i="101"/>
  <c r="G48" i="101"/>
  <c r="F48" i="101"/>
  <c r="G47" i="101"/>
  <c r="F47" i="101"/>
  <c r="U42" i="101"/>
  <c r="U44" i="101"/>
  <c r="B32" i="101"/>
  <c r="B28" i="101"/>
  <c r="B17" i="101"/>
  <c r="B25" i="101"/>
  <c r="B33" i="101"/>
  <c r="B27" i="101"/>
  <c r="G46" i="101"/>
  <c r="F46" i="101"/>
  <c r="B42" i="101"/>
  <c r="B30" i="101"/>
  <c r="G6" i="103" l="1"/>
  <c r="E21" i="101"/>
  <c r="C21" i="101"/>
  <c r="F21" i="101" s="1"/>
  <c r="B12" i="101"/>
  <c r="C12" i="101" s="1"/>
  <c r="F12" i="101" s="1"/>
  <c r="B14" i="101"/>
  <c r="B6" i="101"/>
  <c r="E6" i="101" s="1"/>
  <c r="F46" i="102"/>
  <c r="G27" i="104"/>
  <c r="G6" i="104"/>
  <c r="G28" i="104"/>
  <c r="G25" i="104"/>
  <c r="G6" i="102"/>
  <c r="G21" i="104"/>
  <c r="G7" i="104"/>
  <c r="G9" i="104"/>
  <c r="U34" i="102"/>
  <c r="G12" i="104"/>
  <c r="G14" i="104"/>
  <c r="G37" i="104"/>
  <c r="G29" i="104"/>
  <c r="G22" i="104"/>
  <c r="G19" i="104"/>
  <c r="G17" i="104"/>
  <c r="G30" i="104"/>
  <c r="G18" i="104"/>
  <c r="G10" i="104"/>
  <c r="G42" i="103"/>
  <c r="U34" i="104"/>
  <c r="U35" i="104"/>
  <c r="G36" i="104"/>
  <c r="G31" i="104"/>
  <c r="G16" i="104"/>
  <c r="G26" i="104"/>
  <c r="U32" i="104"/>
  <c r="U33" i="104"/>
  <c r="F46" i="104"/>
  <c r="G46" i="104"/>
  <c r="G18" i="103"/>
  <c r="G30" i="103"/>
  <c r="G25" i="103"/>
  <c r="G19" i="103"/>
  <c r="F14" i="103"/>
  <c r="U33" i="103"/>
  <c r="U34" i="103"/>
  <c r="U32" i="103"/>
  <c r="U35" i="103"/>
  <c r="G19" i="102"/>
  <c r="G30" i="102"/>
  <c r="F29" i="102"/>
  <c r="G29" i="102"/>
  <c r="G12" i="102"/>
  <c r="G11" i="102"/>
  <c r="G18" i="102"/>
  <c r="U35" i="102"/>
  <c r="U33" i="102"/>
  <c r="U32" i="102"/>
  <c r="B9" i="101"/>
  <c r="C9" i="101" s="1"/>
  <c r="B29" i="101"/>
  <c r="E29" i="101" s="1"/>
  <c r="B8" i="101"/>
  <c r="C8" i="101" s="1"/>
  <c r="F8" i="101" s="1"/>
  <c r="E33" i="101"/>
  <c r="C33" i="101"/>
  <c r="F33" i="101" s="1"/>
  <c r="E25" i="101"/>
  <c r="C25" i="101"/>
  <c r="F25" i="101" s="1"/>
  <c r="C6" i="101"/>
  <c r="C32" i="101"/>
  <c r="F32" i="101" s="1"/>
  <c r="E32" i="101"/>
  <c r="C42" i="101"/>
  <c r="F42" i="101" s="1"/>
  <c r="E42" i="101"/>
  <c r="G27" i="101"/>
  <c r="C27" i="101"/>
  <c r="F27" i="101" s="1"/>
  <c r="E27" i="101"/>
  <c r="E17" i="101"/>
  <c r="C17" i="101"/>
  <c r="F17" i="101" s="1"/>
  <c r="B7" i="101"/>
  <c r="B26" i="101"/>
  <c r="B35" i="101"/>
  <c r="B43" i="101"/>
  <c r="B18" i="101"/>
  <c r="B40" i="101"/>
  <c r="B37" i="101"/>
  <c r="B45" i="101"/>
  <c r="B24" i="101"/>
  <c r="C28" i="101"/>
  <c r="F28" i="101" s="1"/>
  <c r="E28" i="101"/>
  <c r="E12" i="101"/>
  <c r="E30" i="101"/>
  <c r="C30" i="101"/>
  <c r="F30" i="101" s="1"/>
  <c r="G30" i="101"/>
  <c r="D7" i="100"/>
  <c r="D8" i="100"/>
  <c r="D9" i="100"/>
  <c r="D10" i="100"/>
  <c r="B10" i="100" s="1"/>
  <c r="E10" i="100" s="1"/>
  <c r="D11" i="100"/>
  <c r="D12" i="100"/>
  <c r="D13" i="100"/>
  <c r="D14" i="100"/>
  <c r="D15" i="100"/>
  <c r="B15" i="100" s="1"/>
  <c r="D16" i="100"/>
  <c r="D17" i="100"/>
  <c r="D18" i="100"/>
  <c r="D19" i="100"/>
  <c r="D20" i="100"/>
  <c r="D21" i="100"/>
  <c r="D22" i="100"/>
  <c r="D23" i="100"/>
  <c r="D24" i="100"/>
  <c r="D25" i="100"/>
  <c r="D26" i="100"/>
  <c r="D27" i="100"/>
  <c r="D28" i="100"/>
  <c r="D29" i="100"/>
  <c r="D30" i="100"/>
  <c r="D31" i="100"/>
  <c r="D32" i="100"/>
  <c r="D33" i="100"/>
  <c r="D34" i="100"/>
  <c r="B34" i="100" s="1"/>
  <c r="E34" i="100" s="1"/>
  <c r="D35" i="100"/>
  <c r="D36" i="100"/>
  <c r="D37" i="100"/>
  <c r="D38" i="100"/>
  <c r="B38" i="100" s="1"/>
  <c r="D39" i="100"/>
  <c r="D40" i="100"/>
  <c r="D41" i="100"/>
  <c r="B41" i="100" s="1"/>
  <c r="D42" i="100"/>
  <c r="D43" i="100"/>
  <c r="D44" i="100"/>
  <c r="D45" i="100"/>
  <c r="D46" i="100"/>
  <c r="B46" i="100" s="1"/>
  <c r="D47" i="100"/>
  <c r="B47" i="100" s="1"/>
  <c r="D48" i="100"/>
  <c r="B48" i="100" s="1"/>
  <c r="D49" i="100"/>
  <c r="B49" i="100" s="1"/>
  <c r="D6" i="100"/>
  <c r="A49" i="100"/>
  <c r="A48" i="100"/>
  <c r="A47" i="100"/>
  <c r="A46" i="100"/>
  <c r="A45" i="100"/>
  <c r="A44" i="100"/>
  <c r="A43" i="100"/>
  <c r="A42" i="100"/>
  <c r="A41" i="100"/>
  <c r="A40" i="100"/>
  <c r="A39" i="100"/>
  <c r="A38" i="100"/>
  <c r="A37" i="100"/>
  <c r="A36" i="100"/>
  <c r="A35" i="100"/>
  <c r="A34" i="100"/>
  <c r="A33" i="100"/>
  <c r="A32" i="100"/>
  <c r="A31" i="100"/>
  <c r="A30" i="100"/>
  <c r="A29" i="100"/>
  <c r="A28" i="100"/>
  <c r="A27" i="100"/>
  <c r="A26" i="100"/>
  <c r="A25" i="100"/>
  <c r="A24" i="100"/>
  <c r="A23" i="100"/>
  <c r="A22" i="100"/>
  <c r="A21" i="100"/>
  <c r="A20" i="100"/>
  <c r="A19" i="100"/>
  <c r="A18" i="100"/>
  <c r="A17" i="100"/>
  <c r="A16" i="100"/>
  <c r="A15" i="100"/>
  <c r="A14" i="100"/>
  <c r="A13" i="100"/>
  <c r="A12" i="100"/>
  <c r="A11" i="100"/>
  <c r="A10" i="100"/>
  <c r="A9" i="100"/>
  <c r="A8" i="100"/>
  <c r="A7" i="100"/>
  <c r="A6" i="100"/>
  <c r="D10" i="99"/>
  <c r="B10" i="99" s="1"/>
  <c r="D11" i="99"/>
  <c r="B11" i="99" s="1"/>
  <c r="D12" i="99"/>
  <c r="D13" i="99"/>
  <c r="B13" i="99" s="1"/>
  <c r="D14" i="99"/>
  <c r="D15" i="99"/>
  <c r="B15" i="99" s="1"/>
  <c r="D16" i="99"/>
  <c r="D17" i="99"/>
  <c r="D18" i="99"/>
  <c r="D19" i="99"/>
  <c r="B19" i="99" s="1"/>
  <c r="D20" i="99"/>
  <c r="D21" i="99"/>
  <c r="B21" i="99" s="1"/>
  <c r="E21" i="99" s="1"/>
  <c r="D22" i="99"/>
  <c r="B22" i="99" s="1"/>
  <c r="D23" i="99"/>
  <c r="B23" i="99" s="1"/>
  <c r="D24" i="99"/>
  <c r="D25" i="99"/>
  <c r="D26" i="99"/>
  <c r="D27" i="99"/>
  <c r="D28" i="99"/>
  <c r="D29" i="99"/>
  <c r="D30" i="99"/>
  <c r="D31" i="99"/>
  <c r="B31" i="99" s="1"/>
  <c r="D32" i="99"/>
  <c r="D33" i="99"/>
  <c r="D34" i="99"/>
  <c r="B34" i="99" s="1"/>
  <c r="D35" i="99"/>
  <c r="D36" i="99"/>
  <c r="B36" i="99" s="1"/>
  <c r="D37" i="99"/>
  <c r="D38" i="99"/>
  <c r="B38" i="99" s="1"/>
  <c r="D39" i="99"/>
  <c r="B39" i="99" s="1"/>
  <c r="D40" i="99"/>
  <c r="D41" i="99"/>
  <c r="B41" i="99" s="1"/>
  <c r="D42" i="99"/>
  <c r="D43" i="99"/>
  <c r="D44" i="99"/>
  <c r="B44" i="99" s="1"/>
  <c r="D45" i="99"/>
  <c r="D46" i="99"/>
  <c r="B46" i="99" s="1"/>
  <c r="D47" i="99"/>
  <c r="B47" i="99" s="1"/>
  <c r="D48" i="99"/>
  <c r="B48" i="99" s="1"/>
  <c r="D49" i="99"/>
  <c r="B49" i="99" s="1"/>
  <c r="C49" i="99" s="1"/>
  <c r="A49" i="99"/>
  <c r="A48" i="99"/>
  <c r="A47" i="99"/>
  <c r="A46" i="99"/>
  <c r="A45" i="99"/>
  <c r="A44" i="99"/>
  <c r="A43" i="99"/>
  <c r="A42" i="99"/>
  <c r="A41" i="99"/>
  <c r="A40" i="99"/>
  <c r="A39" i="99"/>
  <c r="A38" i="99"/>
  <c r="A37" i="99"/>
  <c r="A36" i="99"/>
  <c r="A35" i="99"/>
  <c r="A34" i="99"/>
  <c r="A33" i="99"/>
  <c r="A32" i="99"/>
  <c r="A31" i="99"/>
  <c r="A30" i="99"/>
  <c r="A29" i="99"/>
  <c r="A28" i="99"/>
  <c r="A27" i="99"/>
  <c r="A26" i="99"/>
  <c r="A25" i="99"/>
  <c r="A24" i="99"/>
  <c r="A23" i="99"/>
  <c r="A22" i="99"/>
  <c r="A21" i="99"/>
  <c r="A20" i="99"/>
  <c r="A19" i="99"/>
  <c r="A18" i="99"/>
  <c r="A17" i="99"/>
  <c r="A16" i="99"/>
  <c r="A15" i="99"/>
  <c r="A14" i="99"/>
  <c r="A13" i="99"/>
  <c r="A12" i="99"/>
  <c r="A11" i="99"/>
  <c r="A10" i="99"/>
  <c r="D7" i="98"/>
  <c r="D8" i="98"/>
  <c r="D9" i="98"/>
  <c r="D10" i="98"/>
  <c r="D11" i="98"/>
  <c r="D12" i="98"/>
  <c r="D13" i="98"/>
  <c r="D14" i="98"/>
  <c r="D15" i="98"/>
  <c r="D16" i="98"/>
  <c r="D17" i="98"/>
  <c r="D18" i="98"/>
  <c r="D19" i="98"/>
  <c r="D20" i="98"/>
  <c r="D21" i="98"/>
  <c r="D22" i="98"/>
  <c r="D23" i="98"/>
  <c r="D24" i="98"/>
  <c r="D25" i="98"/>
  <c r="D26" i="98"/>
  <c r="D27" i="98"/>
  <c r="D28" i="98"/>
  <c r="D29" i="98"/>
  <c r="D30" i="98"/>
  <c r="D31" i="98"/>
  <c r="D32" i="98"/>
  <c r="D33" i="98"/>
  <c r="D34" i="98"/>
  <c r="D35" i="98"/>
  <c r="D36" i="98"/>
  <c r="D37" i="98"/>
  <c r="D38" i="98"/>
  <c r="B38" i="98" s="1"/>
  <c r="D39" i="98"/>
  <c r="D40" i="98"/>
  <c r="D41" i="98"/>
  <c r="D42" i="98"/>
  <c r="D43" i="98"/>
  <c r="D44" i="98"/>
  <c r="D45" i="98"/>
  <c r="D46" i="98"/>
  <c r="B46" i="98" s="1"/>
  <c r="E46" i="98" s="1"/>
  <c r="D47" i="98"/>
  <c r="B47" i="98" s="1"/>
  <c r="E47" i="98" s="1"/>
  <c r="D48" i="98"/>
  <c r="B48" i="98" s="1"/>
  <c r="E48" i="98" s="1"/>
  <c r="D49" i="98"/>
  <c r="B49" i="98" s="1"/>
  <c r="D6" i="98"/>
  <c r="A49" i="98"/>
  <c r="A48" i="98"/>
  <c r="A47" i="98"/>
  <c r="A46" i="98"/>
  <c r="A45" i="98"/>
  <c r="A44" i="98"/>
  <c r="A43" i="98"/>
  <c r="A42" i="98"/>
  <c r="A41" i="98"/>
  <c r="A40" i="98"/>
  <c r="A39" i="98"/>
  <c r="A38" i="98"/>
  <c r="A37" i="98"/>
  <c r="A36" i="98"/>
  <c r="A35" i="98"/>
  <c r="A34" i="98"/>
  <c r="A33" i="98"/>
  <c r="A32" i="98"/>
  <c r="A31" i="98"/>
  <c r="A30" i="98"/>
  <c r="A29" i="98"/>
  <c r="A28" i="98"/>
  <c r="A27" i="98"/>
  <c r="A26" i="98"/>
  <c r="A25" i="98"/>
  <c r="A24" i="98"/>
  <c r="A23" i="98"/>
  <c r="A22" i="98"/>
  <c r="A21" i="98"/>
  <c r="A20" i="98"/>
  <c r="A19" i="98"/>
  <c r="A18" i="98"/>
  <c r="A17" i="98"/>
  <c r="A16" i="98"/>
  <c r="A15" i="98"/>
  <c r="A14" i="98"/>
  <c r="A13" i="98"/>
  <c r="A12" i="98"/>
  <c r="A11" i="98"/>
  <c r="A10" i="98"/>
  <c r="A9" i="98"/>
  <c r="A8" i="98"/>
  <c r="A7" i="98"/>
  <c r="A6" i="98"/>
  <c r="G21" i="101" l="1"/>
  <c r="E14" i="101"/>
  <c r="C14" i="101"/>
  <c r="F14" i="101" s="1"/>
  <c r="C29" i="101"/>
  <c r="F29" i="101" s="1"/>
  <c r="V30" i="100"/>
  <c r="V35" i="98"/>
  <c r="V38" i="98"/>
  <c r="V39" i="98"/>
  <c r="V33" i="98"/>
  <c r="V36" i="98"/>
  <c r="V32" i="98"/>
  <c r="V31" i="98"/>
  <c r="E8" i="101"/>
  <c r="F9" i="101"/>
  <c r="G9" i="101"/>
  <c r="G29" i="101"/>
  <c r="E9" i="101"/>
  <c r="G42" i="101"/>
  <c r="C37" i="101"/>
  <c r="F37" i="101" s="1"/>
  <c r="E37" i="101"/>
  <c r="G28" i="101"/>
  <c r="C40" i="101"/>
  <c r="F40" i="101" s="1"/>
  <c r="E40" i="101"/>
  <c r="E26" i="101"/>
  <c r="C26" i="101"/>
  <c r="F26" i="101" s="1"/>
  <c r="G26" i="101"/>
  <c r="C35" i="101"/>
  <c r="F35" i="101" s="1"/>
  <c r="E35" i="101"/>
  <c r="F6" i="101"/>
  <c r="G8" i="101"/>
  <c r="G12" i="101"/>
  <c r="C24" i="101"/>
  <c r="F24" i="101" s="1"/>
  <c r="E24" i="101"/>
  <c r="E18" i="101"/>
  <c r="C18" i="101"/>
  <c r="F18" i="101" s="1"/>
  <c r="G18" i="101"/>
  <c r="C7" i="101"/>
  <c r="F7" i="101" s="1"/>
  <c r="E7" i="101"/>
  <c r="G32" i="101"/>
  <c r="G25" i="101"/>
  <c r="G33" i="101"/>
  <c r="C45" i="101"/>
  <c r="F45" i="101" s="1"/>
  <c r="E45" i="101"/>
  <c r="G43" i="101"/>
  <c r="C43" i="101"/>
  <c r="F43" i="101" s="1"/>
  <c r="E43" i="101"/>
  <c r="G17" i="101"/>
  <c r="G6" i="101"/>
  <c r="V30" i="99"/>
  <c r="B36" i="100"/>
  <c r="E36" i="100" s="1"/>
  <c r="B39" i="100"/>
  <c r="E39" i="100" s="1"/>
  <c r="B41" i="98"/>
  <c r="E41" i="98" s="1"/>
  <c r="V35" i="99"/>
  <c r="V39" i="99"/>
  <c r="V38" i="99"/>
  <c r="V36" i="99"/>
  <c r="B13" i="100"/>
  <c r="E13" i="100" s="1"/>
  <c r="B20" i="99"/>
  <c r="E20" i="99" s="1"/>
  <c r="V39" i="100"/>
  <c r="V38" i="100"/>
  <c r="V36" i="100"/>
  <c r="V35" i="100"/>
  <c r="C34" i="100"/>
  <c r="F34" i="100" s="1"/>
  <c r="C10" i="100"/>
  <c r="F10" i="100" s="1"/>
  <c r="G10" i="100"/>
  <c r="G34" i="100"/>
  <c r="G38" i="100"/>
  <c r="C38" i="100"/>
  <c r="F38" i="100" s="1"/>
  <c r="E38" i="100"/>
  <c r="C46" i="100"/>
  <c r="E46" i="100"/>
  <c r="C48" i="100"/>
  <c r="E48" i="100"/>
  <c r="G15" i="100"/>
  <c r="C15" i="100"/>
  <c r="F15" i="100" s="1"/>
  <c r="E15" i="100"/>
  <c r="G41" i="100"/>
  <c r="C41" i="100"/>
  <c r="F41" i="100" s="1"/>
  <c r="E41" i="100"/>
  <c r="C47" i="100"/>
  <c r="E47" i="100"/>
  <c r="C49" i="100"/>
  <c r="E49" i="100"/>
  <c r="E10" i="99"/>
  <c r="C10" i="99"/>
  <c r="F10" i="99" s="1"/>
  <c r="G10" i="99"/>
  <c r="E49" i="99"/>
  <c r="G11" i="99"/>
  <c r="C11" i="99"/>
  <c r="F11" i="99" s="1"/>
  <c r="E11" i="99"/>
  <c r="G19" i="99"/>
  <c r="C19" i="99"/>
  <c r="F19" i="99" s="1"/>
  <c r="E19" i="99"/>
  <c r="G39" i="99"/>
  <c r="C39" i="99"/>
  <c r="F39" i="99" s="1"/>
  <c r="E39" i="99"/>
  <c r="G41" i="99"/>
  <c r="C41" i="99"/>
  <c r="F41" i="99" s="1"/>
  <c r="E41" i="99"/>
  <c r="C47" i="99"/>
  <c r="E47" i="99"/>
  <c r="G49" i="99"/>
  <c r="F49" i="99"/>
  <c r="E22" i="99"/>
  <c r="G22" i="99"/>
  <c r="C22" i="99"/>
  <c r="F22" i="99" s="1"/>
  <c r="G31" i="99"/>
  <c r="C31" i="99"/>
  <c r="F31" i="99" s="1"/>
  <c r="E31" i="99"/>
  <c r="G15" i="99"/>
  <c r="C15" i="99"/>
  <c r="F15" i="99" s="1"/>
  <c r="E15" i="99"/>
  <c r="G34" i="99"/>
  <c r="C34" i="99"/>
  <c r="F34" i="99" s="1"/>
  <c r="E34" i="99"/>
  <c r="G36" i="99"/>
  <c r="C36" i="99"/>
  <c r="F36" i="99" s="1"/>
  <c r="E36" i="99"/>
  <c r="G38" i="99"/>
  <c r="C38" i="99"/>
  <c r="F38" i="99" s="1"/>
  <c r="E38" i="99"/>
  <c r="G44" i="99"/>
  <c r="C44" i="99"/>
  <c r="F44" i="99" s="1"/>
  <c r="E44" i="99"/>
  <c r="C46" i="99"/>
  <c r="E46" i="99"/>
  <c r="C48" i="99"/>
  <c r="E48" i="99"/>
  <c r="E13" i="99"/>
  <c r="G13" i="99"/>
  <c r="C13" i="99"/>
  <c r="F13" i="99" s="1"/>
  <c r="G23" i="99"/>
  <c r="C23" i="99"/>
  <c r="F23" i="99" s="1"/>
  <c r="E23" i="99"/>
  <c r="C21" i="99"/>
  <c r="F21" i="99" s="1"/>
  <c r="G21" i="99"/>
  <c r="C46" i="98"/>
  <c r="C47" i="98"/>
  <c r="C48" i="98"/>
  <c r="C49" i="98"/>
  <c r="E49" i="98"/>
  <c r="D59" i="97"/>
  <c r="E59" i="97"/>
  <c r="F59" i="97"/>
  <c r="I59" i="97"/>
  <c r="L59" i="97"/>
  <c r="M59" i="97"/>
  <c r="N59" i="97"/>
  <c r="P59" i="97"/>
  <c r="Q59" i="97"/>
  <c r="R59" i="97"/>
  <c r="T59" i="97"/>
  <c r="U59" i="97"/>
  <c r="V59" i="97"/>
  <c r="W59" i="97"/>
  <c r="X59" i="97"/>
  <c r="Y59" i="97"/>
  <c r="Z59" i="97"/>
  <c r="AA59" i="97"/>
  <c r="AB59" i="97"/>
  <c r="AC59" i="97"/>
  <c r="AD59" i="97"/>
  <c r="AH59" i="97"/>
  <c r="AM59" i="97"/>
  <c r="AN59" i="97"/>
  <c r="AO59" i="97"/>
  <c r="AP59" i="97"/>
  <c r="AQ59" i="97"/>
  <c r="AR59" i="97"/>
  <c r="AS59" i="97"/>
  <c r="AT59" i="97"/>
  <c r="AU59" i="97"/>
  <c r="AW59" i="97"/>
  <c r="AX59" i="97"/>
  <c r="AY59" i="97"/>
  <c r="AZ59" i="97"/>
  <c r="BA59" i="97"/>
  <c r="BB59" i="97"/>
  <c r="BC59" i="97"/>
  <c r="BD59" i="97"/>
  <c r="BE59" i="97"/>
  <c r="BF59" i="97"/>
  <c r="BG59" i="97"/>
  <c r="BH59" i="97"/>
  <c r="BI59" i="97"/>
  <c r="BJ59" i="97"/>
  <c r="BK59" i="97"/>
  <c r="BL59" i="97"/>
  <c r="BM59" i="97"/>
  <c r="BN59" i="97"/>
  <c r="BO59" i="97"/>
  <c r="BP59" i="97"/>
  <c r="BQ59" i="97"/>
  <c r="BR59" i="97"/>
  <c r="BS59" i="97"/>
  <c r="BT59" i="97"/>
  <c r="BU59" i="97"/>
  <c r="BV59" i="97"/>
  <c r="BW59" i="97"/>
  <c r="BX59" i="97"/>
  <c r="BY59" i="97"/>
  <c r="BZ59" i="97"/>
  <c r="CA59" i="97"/>
  <c r="CB59" i="97"/>
  <c r="C59" i="97"/>
  <c r="BE58" i="97"/>
  <c r="BF58" i="97"/>
  <c r="BG58" i="97"/>
  <c r="BI58" i="97"/>
  <c r="BJ58" i="97"/>
  <c r="BL58" i="97"/>
  <c r="BM58" i="97"/>
  <c r="BP58" i="97"/>
  <c r="BQ58" i="97"/>
  <c r="BR58" i="97"/>
  <c r="BS58" i="97"/>
  <c r="BT58" i="97"/>
  <c r="CB58" i="97"/>
  <c r="D55" i="97"/>
  <c r="E55" i="97"/>
  <c r="F55" i="97"/>
  <c r="I55" i="97"/>
  <c r="L55" i="97"/>
  <c r="M55" i="97"/>
  <c r="N55" i="97"/>
  <c r="P55" i="97"/>
  <c r="Q55" i="97"/>
  <c r="R55" i="97"/>
  <c r="T55" i="97"/>
  <c r="U55" i="97"/>
  <c r="V55" i="97"/>
  <c r="W55" i="97"/>
  <c r="X55" i="97"/>
  <c r="Y55" i="97"/>
  <c r="Z55" i="97"/>
  <c r="AA55" i="97"/>
  <c r="AB55" i="97"/>
  <c r="AC55" i="97"/>
  <c r="AD55" i="97"/>
  <c r="AH55" i="97"/>
  <c r="AM55" i="97"/>
  <c r="AN55" i="97"/>
  <c r="AO55" i="97"/>
  <c r="AP55" i="97"/>
  <c r="AQ55" i="97"/>
  <c r="AR55" i="97"/>
  <c r="AS55" i="97"/>
  <c r="AT55" i="97"/>
  <c r="AU55" i="97"/>
  <c r="AW55" i="97"/>
  <c r="AX55" i="97"/>
  <c r="AY55" i="97"/>
  <c r="AZ55" i="97"/>
  <c r="BA55" i="97"/>
  <c r="BB55" i="97"/>
  <c r="BC55" i="97"/>
  <c r="BD55" i="97"/>
  <c r="BE55" i="97"/>
  <c r="BF55" i="97"/>
  <c r="BG55" i="97"/>
  <c r="BH55" i="97"/>
  <c r="BI55" i="97"/>
  <c r="BJ55" i="97"/>
  <c r="BK55" i="97"/>
  <c r="BL55" i="97"/>
  <c r="BM55" i="97"/>
  <c r="BN55" i="97"/>
  <c r="BO55" i="97"/>
  <c r="BP55" i="97"/>
  <c r="BQ55" i="97"/>
  <c r="BR55" i="97"/>
  <c r="BS55" i="97"/>
  <c r="BT55" i="97"/>
  <c r="BU55" i="97"/>
  <c r="BV55" i="97"/>
  <c r="BW55" i="97"/>
  <c r="BX55" i="97"/>
  <c r="BY55" i="97"/>
  <c r="BZ55" i="97"/>
  <c r="CA55" i="97"/>
  <c r="CB55" i="97"/>
  <c r="C55" i="97"/>
  <c r="E57" i="97"/>
  <c r="V57" i="97"/>
  <c r="AA57" i="97"/>
  <c r="AD57" i="97"/>
  <c r="AM57" i="97"/>
  <c r="AN57" i="97"/>
  <c r="AO57" i="97"/>
  <c r="AP57" i="97"/>
  <c r="AQ57" i="97"/>
  <c r="AR57" i="97"/>
  <c r="AS57" i="97"/>
  <c r="AT57" i="97"/>
  <c r="AU57" i="97"/>
  <c r="AY57" i="97"/>
  <c r="BA57" i="97"/>
  <c r="BB57" i="97"/>
  <c r="BC57" i="97"/>
  <c r="BD57" i="97"/>
  <c r="BE57" i="97"/>
  <c r="BF57" i="97"/>
  <c r="BG57" i="97"/>
  <c r="BH57" i="97"/>
  <c r="BI57" i="97"/>
  <c r="BJ57" i="97"/>
  <c r="BK57" i="97"/>
  <c r="BL57" i="97"/>
  <c r="BM57" i="97"/>
  <c r="BN57" i="97"/>
  <c r="BO57" i="97"/>
  <c r="BP57" i="97"/>
  <c r="BQ57" i="97"/>
  <c r="BR57" i="97"/>
  <c r="BS57" i="97"/>
  <c r="BT57" i="97"/>
  <c r="BU57" i="97"/>
  <c r="BV57" i="97"/>
  <c r="BW57" i="97"/>
  <c r="BX57" i="97"/>
  <c r="BY57" i="97"/>
  <c r="BZ57" i="97"/>
  <c r="CA57" i="97"/>
  <c r="CB57" i="97"/>
  <c r="A7" i="66"/>
  <c r="A8" i="66"/>
  <c r="A9" i="66"/>
  <c r="A10" i="66"/>
  <c r="A11" i="66"/>
  <c r="A12" i="66"/>
  <c r="A13" i="66"/>
  <c r="A14" i="66"/>
  <c r="A15" i="66"/>
  <c r="A16" i="66"/>
  <c r="A17" i="66"/>
  <c r="A18" i="66"/>
  <c r="A19" i="66"/>
  <c r="A20" i="66"/>
  <c r="A21" i="66"/>
  <c r="A22" i="66"/>
  <c r="A23" i="66"/>
  <c r="A24" i="66"/>
  <c r="A25" i="66"/>
  <c r="A26" i="66"/>
  <c r="A27" i="66"/>
  <c r="A28" i="66"/>
  <c r="A29" i="66"/>
  <c r="A30" i="66"/>
  <c r="A31" i="66"/>
  <c r="A32" i="66"/>
  <c r="A33" i="66"/>
  <c r="A34" i="66"/>
  <c r="A35" i="66"/>
  <c r="A36" i="66"/>
  <c r="A37" i="66"/>
  <c r="A38" i="66"/>
  <c r="A39" i="66"/>
  <c r="A40" i="66"/>
  <c r="A41" i="66"/>
  <c r="A42" i="66"/>
  <c r="A43" i="66"/>
  <c r="A44" i="66"/>
  <c r="A45" i="66"/>
  <c r="A46" i="66"/>
  <c r="A47" i="66"/>
  <c r="A48" i="66"/>
  <c r="A49" i="66"/>
  <c r="A6" i="66"/>
  <c r="D10" i="66"/>
  <c r="B6" i="99" l="1"/>
  <c r="G14" i="101"/>
  <c r="V43" i="99"/>
  <c r="B32" i="99" s="1"/>
  <c r="E32" i="99" s="1"/>
  <c r="BO58" i="97"/>
  <c r="BN58" i="97"/>
  <c r="BK58" i="97"/>
  <c r="AB57" i="97"/>
  <c r="AC57" i="97"/>
  <c r="U57" i="97"/>
  <c r="Q57" i="97"/>
  <c r="P57" i="97"/>
  <c r="AZ57" i="97"/>
  <c r="Z57" i="97"/>
  <c r="AH57" i="97"/>
  <c r="W57" i="97"/>
  <c r="N57" i="97"/>
  <c r="M57" i="97"/>
  <c r="AX57" i="97"/>
  <c r="Y57" i="97"/>
  <c r="R57" i="97"/>
  <c r="I57" i="97"/>
  <c r="AW57" i="97"/>
  <c r="X57" i="97"/>
  <c r="T57" i="97"/>
  <c r="AB58" i="97"/>
  <c r="AN58" i="97"/>
  <c r="AD58" i="97"/>
  <c r="T58" i="97"/>
  <c r="P58" i="97"/>
  <c r="AC58" i="97"/>
  <c r="R58" i="97"/>
  <c r="Q58" i="97"/>
  <c r="AO58" i="97"/>
  <c r="AM58" i="97"/>
  <c r="BV58" i="97"/>
  <c r="BY58" i="97"/>
  <c r="BW58" i="97"/>
  <c r="BU58" i="97"/>
  <c r="BC58" i="97"/>
  <c r="BD58" i="97"/>
  <c r="AR58" i="97"/>
  <c r="BX58" i="97"/>
  <c r="BH58" i="97"/>
  <c r="CA58" i="97"/>
  <c r="BZ58" i="97"/>
  <c r="L57" i="97"/>
  <c r="AQ58" i="97"/>
  <c r="AP58" i="97"/>
  <c r="AW58" i="97"/>
  <c r="BB58" i="97"/>
  <c r="AZ58" i="97"/>
  <c r="I58" i="97"/>
  <c r="AT58" i="97"/>
  <c r="BA58" i="97"/>
  <c r="AY58" i="97"/>
  <c r="AX58" i="97"/>
  <c r="AS58" i="97"/>
  <c r="Y58" i="97"/>
  <c r="N58" i="97"/>
  <c r="AH58" i="97"/>
  <c r="AA58" i="97"/>
  <c r="Z58" i="97"/>
  <c r="X58" i="97"/>
  <c r="W58" i="97"/>
  <c r="V58" i="97"/>
  <c r="M58" i="97"/>
  <c r="L58" i="97"/>
  <c r="U58" i="97"/>
  <c r="AU58" i="97"/>
  <c r="V37" i="98"/>
  <c r="V40" i="98"/>
  <c r="V41" i="98"/>
  <c r="V43" i="98"/>
  <c r="B39" i="98" s="1"/>
  <c r="G7" i="101"/>
  <c r="U35" i="101"/>
  <c r="G35" i="101"/>
  <c r="U34" i="101"/>
  <c r="U33" i="101"/>
  <c r="G45" i="101"/>
  <c r="G24" i="101"/>
  <c r="U32" i="101"/>
  <c r="G40" i="101"/>
  <c r="G37" i="101"/>
  <c r="B37" i="99"/>
  <c r="B28" i="99"/>
  <c r="C28" i="99" s="1"/>
  <c r="F28" i="99" s="1"/>
  <c r="B42" i="99"/>
  <c r="C42" i="99" s="1"/>
  <c r="F42" i="99" s="1"/>
  <c r="B40" i="99"/>
  <c r="E40" i="99" s="1"/>
  <c r="B18" i="99"/>
  <c r="B25" i="99"/>
  <c r="B26" i="99"/>
  <c r="B27" i="99"/>
  <c r="B12" i="99"/>
  <c r="B33" i="99"/>
  <c r="E58" i="97"/>
  <c r="B30" i="99"/>
  <c r="B29" i="99"/>
  <c r="B35" i="99"/>
  <c r="B24" i="99"/>
  <c r="B45" i="99"/>
  <c r="V43" i="100"/>
  <c r="B33" i="100" s="1"/>
  <c r="G13" i="100"/>
  <c r="C13" i="100"/>
  <c r="F13" i="100" s="1"/>
  <c r="C41" i="98"/>
  <c r="F41" i="98" s="1"/>
  <c r="B27" i="100"/>
  <c r="G20" i="99"/>
  <c r="B24" i="100"/>
  <c r="C20" i="99"/>
  <c r="F20" i="99" s="1"/>
  <c r="B12" i="100"/>
  <c r="G41" i="98"/>
  <c r="C39" i="100"/>
  <c r="F39" i="100" s="1"/>
  <c r="G36" i="100"/>
  <c r="G39" i="100"/>
  <c r="C36" i="100"/>
  <c r="F36" i="100" s="1"/>
  <c r="B23" i="98"/>
  <c r="E23" i="98" s="1"/>
  <c r="B40" i="100"/>
  <c r="B44" i="98"/>
  <c r="B44" i="100"/>
  <c r="B23" i="100"/>
  <c r="B20" i="100"/>
  <c r="B20" i="98"/>
  <c r="B34" i="98"/>
  <c r="V41" i="99"/>
  <c r="V42" i="99"/>
  <c r="V40" i="99"/>
  <c r="V37" i="99"/>
  <c r="B37" i="100"/>
  <c r="B35" i="100"/>
  <c r="B32" i="100"/>
  <c r="F57" i="97"/>
  <c r="B28" i="100"/>
  <c r="B22" i="100"/>
  <c r="B18" i="100"/>
  <c r="B11" i="100"/>
  <c r="B8" i="100"/>
  <c r="B7" i="100"/>
  <c r="F58" i="97"/>
  <c r="B45" i="100"/>
  <c r="V41" i="100"/>
  <c r="V42" i="100"/>
  <c r="V40" i="100"/>
  <c r="V37" i="100"/>
  <c r="D57" i="97"/>
  <c r="D58" i="97"/>
  <c r="G46" i="100"/>
  <c r="F46" i="100"/>
  <c r="G49" i="100"/>
  <c r="F49" i="100"/>
  <c r="G48" i="100"/>
  <c r="F48" i="100"/>
  <c r="G47" i="100"/>
  <c r="F47" i="100"/>
  <c r="G46" i="99"/>
  <c r="F46" i="99"/>
  <c r="G48" i="99"/>
  <c r="F48" i="99"/>
  <c r="G47" i="99"/>
  <c r="F47" i="99"/>
  <c r="C38" i="98"/>
  <c r="F38" i="98" s="1"/>
  <c r="F46" i="98"/>
  <c r="G46" i="98"/>
  <c r="G49" i="98"/>
  <c r="F49" i="98"/>
  <c r="F48" i="98"/>
  <c r="G48" i="98"/>
  <c r="F47" i="98"/>
  <c r="G47" i="98"/>
  <c r="C58" i="97"/>
  <c r="C57" i="97"/>
  <c r="D11" i="66"/>
  <c r="D18" i="66"/>
  <c r="D7" i="66"/>
  <c r="D8" i="66"/>
  <c r="D9" i="66"/>
  <c r="D12" i="66"/>
  <c r="D13" i="66"/>
  <c r="D14" i="66"/>
  <c r="D15" i="66"/>
  <c r="D16" i="66"/>
  <c r="D17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D32" i="66"/>
  <c r="D33" i="66"/>
  <c r="D34" i="66"/>
  <c r="D35" i="66"/>
  <c r="D36" i="66"/>
  <c r="D37" i="66"/>
  <c r="D38" i="66"/>
  <c r="B38" i="66" s="1"/>
  <c r="D39" i="66"/>
  <c r="D40" i="66"/>
  <c r="D41" i="66"/>
  <c r="D42" i="66"/>
  <c r="D43" i="66"/>
  <c r="D44" i="66"/>
  <c r="D45" i="66"/>
  <c r="D46" i="66"/>
  <c r="D47" i="66"/>
  <c r="B47" i="66" s="1"/>
  <c r="D48" i="66"/>
  <c r="B48" i="66" s="1"/>
  <c r="D49" i="66"/>
  <c r="B49" i="66" s="1"/>
  <c r="D6" i="66"/>
  <c r="E6" i="99" l="1"/>
  <c r="C6" i="99"/>
  <c r="F6" i="99" s="1"/>
  <c r="B16" i="99"/>
  <c r="C16" i="99" s="1"/>
  <c r="F16" i="99" s="1"/>
  <c r="B7" i="99"/>
  <c r="E7" i="99" s="1"/>
  <c r="C32" i="99"/>
  <c r="F32" i="99" s="1"/>
  <c r="B43" i="99"/>
  <c r="C43" i="99" s="1"/>
  <c r="F43" i="99" s="1"/>
  <c r="C7" i="99"/>
  <c r="F7" i="99" s="1"/>
  <c r="B17" i="99"/>
  <c r="C17" i="99" s="1"/>
  <c r="F17" i="99" s="1"/>
  <c r="B14" i="99"/>
  <c r="E14" i="99" s="1"/>
  <c r="B15" i="98"/>
  <c r="E15" i="98" s="1"/>
  <c r="B6" i="100"/>
  <c r="E6" i="100" s="1"/>
  <c r="B30" i="100"/>
  <c r="E30" i="100" s="1"/>
  <c r="B10" i="98"/>
  <c r="E10" i="98" s="1"/>
  <c r="B21" i="98"/>
  <c r="E21" i="98" s="1"/>
  <c r="B31" i="100"/>
  <c r="C31" i="100" s="1"/>
  <c r="F31" i="100" s="1"/>
  <c r="B22" i="98"/>
  <c r="E22" i="98" s="1"/>
  <c r="B14" i="98"/>
  <c r="C14" i="98" s="1"/>
  <c r="F14" i="98" s="1"/>
  <c r="B29" i="100"/>
  <c r="E29" i="100" s="1"/>
  <c r="B25" i="100"/>
  <c r="E25" i="100" s="1"/>
  <c r="B26" i="100"/>
  <c r="E26" i="100" s="1"/>
  <c r="B14" i="100"/>
  <c r="E14" i="100" s="1"/>
  <c r="B42" i="100"/>
  <c r="C42" i="100" s="1"/>
  <c r="G42" i="100" s="1"/>
  <c r="B31" i="98"/>
  <c r="C31" i="98" s="1"/>
  <c r="F31" i="98" s="1"/>
  <c r="B43" i="100"/>
  <c r="C43" i="100" s="1"/>
  <c r="F43" i="100" s="1"/>
  <c r="B16" i="100"/>
  <c r="C16" i="100" s="1"/>
  <c r="F16" i="100" s="1"/>
  <c r="B17" i="100"/>
  <c r="E17" i="100" s="1"/>
  <c r="B19" i="98"/>
  <c r="E19" i="98" s="1"/>
  <c r="B36" i="98"/>
  <c r="E36" i="98" s="1"/>
  <c r="B13" i="98"/>
  <c r="E13" i="98" s="1"/>
  <c r="B21" i="100"/>
  <c r="B19" i="100"/>
  <c r="E19" i="100" s="1"/>
  <c r="E16" i="99"/>
  <c r="B11" i="98"/>
  <c r="C11" i="98" s="1"/>
  <c r="F11" i="98" s="1"/>
  <c r="B16" i="98"/>
  <c r="C16" i="98" s="1"/>
  <c r="F16" i="98" s="1"/>
  <c r="T35" i="66"/>
  <c r="C40" i="99"/>
  <c r="F40" i="99" s="1"/>
  <c r="E28" i="99"/>
  <c r="E42" i="99"/>
  <c r="G42" i="99"/>
  <c r="E37" i="99"/>
  <c r="C37" i="99"/>
  <c r="F37" i="99" s="1"/>
  <c r="E24" i="99"/>
  <c r="C24" i="99"/>
  <c r="F24" i="99" s="1"/>
  <c r="E12" i="99"/>
  <c r="C12" i="99"/>
  <c r="F12" i="99" s="1"/>
  <c r="E35" i="99"/>
  <c r="C35" i="99"/>
  <c r="F35" i="99" s="1"/>
  <c r="C27" i="99"/>
  <c r="F27" i="99" s="1"/>
  <c r="E27" i="99"/>
  <c r="E25" i="99"/>
  <c r="C25" i="99"/>
  <c r="F25" i="99" s="1"/>
  <c r="E29" i="99"/>
  <c r="C29" i="99"/>
  <c r="F29" i="99" s="1"/>
  <c r="G28" i="99"/>
  <c r="G32" i="99"/>
  <c r="E45" i="99"/>
  <c r="C45" i="99"/>
  <c r="F45" i="99" s="1"/>
  <c r="C30" i="99"/>
  <c r="F30" i="99" s="1"/>
  <c r="E30" i="99"/>
  <c r="E33" i="99"/>
  <c r="C33" i="99"/>
  <c r="F33" i="99" s="1"/>
  <c r="E26" i="99"/>
  <c r="C26" i="99"/>
  <c r="F26" i="99" s="1"/>
  <c r="C18" i="99"/>
  <c r="F18" i="99" s="1"/>
  <c r="E18" i="99"/>
  <c r="G40" i="99"/>
  <c r="E33" i="100"/>
  <c r="C33" i="100"/>
  <c r="F33" i="100" s="1"/>
  <c r="B9" i="100"/>
  <c r="C9" i="100" s="1"/>
  <c r="F9" i="100" s="1"/>
  <c r="C23" i="98"/>
  <c r="F23" i="98" s="1"/>
  <c r="C12" i="100"/>
  <c r="F12" i="100" s="1"/>
  <c r="E12" i="100"/>
  <c r="C24" i="100"/>
  <c r="F24" i="100" s="1"/>
  <c r="E24" i="100"/>
  <c r="E27" i="100"/>
  <c r="C27" i="100"/>
  <c r="F27" i="100" s="1"/>
  <c r="E20" i="100"/>
  <c r="C20" i="100"/>
  <c r="F20" i="100" s="1"/>
  <c r="G23" i="100"/>
  <c r="C23" i="100"/>
  <c r="F23" i="100" s="1"/>
  <c r="E23" i="100"/>
  <c r="E44" i="98"/>
  <c r="G44" i="98"/>
  <c r="C44" i="98"/>
  <c r="F44" i="98" s="1"/>
  <c r="G44" i="100"/>
  <c r="C44" i="100"/>
  <c r="F44" i="100" s="1"/>
  <c r="E44" i="100"/>
  <c r="C40" i="100"/>
  <c r="F40" i="100" s="1"/>
  <c r="E40" i="100"/>
  <c r="E39" i="98"/>
  <c r="C39" i="98"/>
  <c r="F39" i="98" s="1"/>
  <c r="B41" i="66"/>
  <c r="G41" i="66" s="1"/>
  <c r="C37" i="100"/>
  <c r="F37" i="100" s="1"/>
  <c r="E37" i="100"/>
  <c r="C35" i="100"/>
  <c r="F35" i="100" s="1"/>
  <c r="E35" i="100"/>
  <c r="C32" i="100"/>
  <c r="F32" i="100" s="1"/>
  <c r="E32" i="100"/>
  <c r="E28" i="100"/>
  <c r="C28" i="100"/>
  <c r="F28" i="100" s="1"/>
  <c r="E22" i="100"/>
  <c r="C22" i="100"/>
  <c r="F22" i="100" s="1"/>
  <c r="E18" i="100"/>
  <c r="C18" i="100"/>
  <c r="F18" i="100" s="1"/>
  <c r="C11" i="100"/>
  <c r="F11" i="100" s="1"/>
  <c r="E11" i="100"/>
  <c r="C8" i="100"/>
  <c r="F8" i="100" s="1"/>
  <c r="E8" i="100"/>
  <c r="E7" i="100"/>
  <c r="C7" i="100"/>
  <c r="F7" i="100" s="1"/>
  <c r="C6" i="100"/>
  <c r="C45" i="100"/>
  <c r="F45" i="100" s="1"/>
  <c r="E45" i="100"/>
  <c r="T43" i="66"/>
  <c r="T41" i="66"/>
  <c r="T40" i="66"/>
  <c r="T44" i="66"/>
  <c r="E38" i="98"/>
  <c r="C20" i="98"/>
  <c r="F20" i="98" s="1"/>
  <c r="E20" i="98"/>
  <c r="E34" i="98"/>
  <c r="C34" i="98"/>
  <c r="F34" i="98" s="1"/>
  <c r="G23" i="98"/>
  <c r="G38" i="98"/>
  <c r="C49" i="66"/>
  <c r="F49" i="66" s="1"/>
  <c r="E49" i="66"/>
  <c r="C48" i="66"/>
  <c r="F48" i="66" s="1"/>
  <c r="E48" i="66"/>
  <c r="C47" i="66"/>
  <c r="F47" i="66" s="1"/>
  <c r="E47" i="66"/>
  <c r="G6" i="99" l="1"/>
  <c r="G7" i="99"/>
  <c r="E17" i="99"/>
  <c r="C14" i="99"/>
  <c r="F14" i="99" s="1"/>
  <c r="G43" i="99"/>
  <c r="E43" i="99"/>
  <c r="C13" i="98"/>
  <c r="F13" i="98" s="1"/>
  <c r="C19" i="100"/>
  <c r="F19" i="100" s="1"/>
  <c r="C15" i="98"/>
  <c r="F15" i="98" s="1"/>
  <c r="E16" i="100"/>
  <c r="C30" i="100"/>
  <c r="F30" i="100" s="1"/>
  <c r="E42" i="100"/>
  <c r="C21" i="98"/>
  <c r="F21" i="98" s="1"/>
  <c r="C25" i="100"/>
  <c r="F25" i="100" s="1"/>
  <c r="E11" i="98"/>
  <c r="C10" i="98"/>
  <c r="F10" i="98" s="1"/>
  <c r="C22" i="98"/>
  <c r="F22" i="98" s="1"/>
  <c r="C17" i="100"/>
  <c r="F17" i="100" s="1"/>
  <c r="E14" i="98"/>
  <c r="E31" i="100"/>
  <c r="C29" i="100"/>
  <c r="F29" i="100" s="1"/>
  <c r="E31" i="98"/>
  <c r="C36" i="98"/>
  <c r="F36" i="98" s="1"/>
  <c r="C14" i="100"/>
  <c r="F14" i="100" s="1"/>
  <c r="C19" i="98"/>
  <c r="F19" i="98" s="1"/>
  <c r="E43" i="100"/>
  <c r="E9" i="100"/>
  <c r="C26" i="100"/>
  <c r="F26" i="100" s="1"/>
  <c r="E16" i="98"/>
  <c r="E21" i="100"/>
  <c r="C21" i="100"/>
  <c r="G16" i="100"/>
  <c r="G16" i="99"/>
  <c r="T48" i="66"/>
  <c r="B10" i="66" s="1"/>
  <c r="G45" i="99"/>
  <c r="G37" i="99"/>
  <c r="G30" i="99"/>
  <c r="G25" i="99"/>
  <c r="G27" i="99"/>
  <c r="G12" i="99"/>
  <c r="G24" i="99"/>
  <c r="G33" i="99"/>
  <c r="V31" i="99"/>
  <c r="G35" i="99"/>
  <c r="V33" i="99"/>
  <c r="G18" i="99"/>
  <c r="V32" i="99"/>
  <c r="G26" i="99"/>
  <c r="V34" i="99"/>
  <c r="G17" i="99"/>
  <c r="G29" i="99"/>
  <c r="F6" i="100"/>
  <c r="G33" i="100"/>
  <c r="E41" i="66"/>
  <c r="G9" i="100"/>
  <c r="G45" i="100"/>
  <c r="G12" i="100"/>
  <c r="G27" i="100"/>
  <c r="G24" i="100"/>
  <c r="G22" i="100"/>
  <c r="G31" i="100"/>
  <c r="G18" i="100"/>
  <c r="G39" i="98"/>
  <c r="B34" i="66"/>
  <c r="G19" i="100"/>
  <c r="G20" i="100"/>
  <c r="G40" i="100"/>
  <c r="G35" i="100"/>
  <c r="G43" i="100"/>
  <c r="C41" i="66"/>
  <c r="F41" i="66" s="1"/>
  <c r="T46" i="66"/>
  <c r="G32" i="100"/>
  <c r="G11" i="100"/>
  <c r="G6" i="100"/>
  <c r="G7" i="100"/>
  <c r="G8" i="100"/>
  <c r="G28" i="100"/>
  <c r="G37" i="100"/>
  <c r="F42" i="100"/>
  <c r="G14" i="98"/>
  <c r="G16" i="98"/>
  <c r="G11" i="98"/>
  <c r="G13" i="98"/>
  <c r="G31" i="98"/>
  <c r="G20" i="98"/>
  <c r="G34" i="98"/>
  <c r="G49" i="66"/>
  <c r="G47" i="66"/>
  <c r="G48" i="66"/>
  <c r="G14" i="99" l="1"/>
  <c r="B15" i="66"/>
  <c r="G15" i="98"/>
  <c r="G22" i="98"/>
  <c r="G30" i="100"/>
  <c r="G21" i="98"/>
  <c r="G25" i="100"/>
  <c r="G10" i="98"/>
  <c r="G29" i="100"/>
  <c r="V33" i="100"/>
  <c r="G14" i="100"/>
  <c r="G17" i="100"/>
  <c r="G36" i="98"/>
  <c r="G19" i="98"/>
  <c r="G26" i="100"/>
  <c r="V31" i="100"/>
  <c r="V32" i="100"/>
  <c r="V34" i="100"/>
  <c r="B21" i="66"/>
  <c r="B46" i="66"/>
  <c r="B13" i="66"/>
  <c r="F21" i="100"/>
  <c r="G21" i="100"/>
  <c r="B37" i="66"/>
  <c r="B12" i="66"/>
  <c r="B9" i="66"/>
  <c r="B27" i="66"/>
  <c r="B24" i="66"/>
  <c r="B8" i="66"/>
  <c r="B7" i="66"/>
  <c r="B36" i="66"/>
  <c r="B26" i="66"/>
  <c r="B29" i="66"/>
  <c r="B44" i="66"/>
  <c r="B31" i="66"/>
  <c r="B20" i="66"/>
  <c r="B17" i="66"/>
  <c r="B39" i="66"/>
  <c r="B23" i="66"/>
  <c r="B11" i="66"/>
  <c r="B16" i="66"/>
  <c r="B30" i="66"/>
  <c r="B33" i="66"/>
  <c r="B35" i="66"/>
  <c r="B43" i="66"/>
  <c r="B42" i="66"/>
  <c r="B32" i="66"/>
  <c r="B28" i="66"/>
  <c r="B14" i="66"/>
  <c r="B22" i="66"/>
  <c r="B25" i="66"/>
  <c r="B6" i="66"/>
  <c r="B40" i="66"/>
  <c r="B18" i="66"/>
  <c r="B45" i="66"/>
  <c r="B19" i="66"/>
  <c r="T47" i="66"/>
  <c r="T42" i="66"/>
  <c r="T45" i="66"/>
  <c r="C46" i="66" l="1"/>
  <c r="E46" i="66"/>
  <c r="C39" i="66"/>
  <c r="F39" i="66" s="1"/>
  <c r="G39" i="66"/>
  <c r="E39" i="66"/>
  <c r="G44" i="66"/>
  <c r="E44" i="66"/>
  <c r="C44" i="66"/>
  <c r="F44" i="66" s="1"/>
  <c r="E40" i="66"/>
  <c r="C40" i="66"/>
  <c r="F40" i="66" s="1"/>
  <c r="C37" i="66"/>
  <c r="F37" i="66" s="1"/>
  <c r="E37" i="66"/>
  <c r="E43" i="66"/>
  <c r="C38" i="66"/>
  <c r="F38" i="66" s="1"/>
  <c r="G38" i="66"/>
  <c r="E38" i="66"/>
  <c r="C45" i="66"/>
  <c r="G45" i="66" s="1"/>
  <c r="E45" i="66"/>
  <c r="C43" i="66"/>
  <c r="F43" i="66" s="1"/>
  <c r="C42" i="66"/>
  <c r="G42" i="66" s="1"/>
  <c r="E42" i="66"/>
  <c r="E15" i="66"/>
  <c r="C15" i="66"/>
  <c r="E7" i="66"/>
  <c r="C7" i="66"/>
  <c r="F7" i="66" s="1"/>
  <c r="E26" i="66"/>
  <c r="C26" i="66"/>
  <c r="F26" i="66" s="1"/>
  <c r="E10" i="66"/>
  <c r="C10" i="66"/>
  <c r="E21" i="66"/>
  <c r="C21" i="66"/>
  <c r="F21" i="66" s="1"/>
  <c r="C36" i="66"/>
  <c r="F36" i="66" s="1"/>
  <c r="E36" i="66"/>
  <c r="E20" i="66"/>
  <c r="C20" i="66"/>
  <c r="F20" i="66" s="1"/>
  <c r="C35" i="66"/>
  <c r="F35" i="66" s="1"/>
  <c r="E35" i="66"/>
  <c r="E27" i="66"/>
  <c r="C27" i="66"/>
  <c r="F27" i="66" s="1"/>
  <c r="E6" i="66"/>
  <c r="C6" i="66"/>
  <c r="E22" i="66"/>
  <c r="C22" i="66"/>
  <c r="F22" i="66" s="1"/>
  <c r="E33" i="66"/>
  <c r="C33" i="66"/>
  <c r="F33" i="66" s="1"/>
  <c r="E17" i="66"/>
  <c r="C17" i="66"/>
  <c r="E32" i="66"/>
  <c r="C32" i="66"/>
  <c r="F32" i="66" s="1"/>
  <c r="E16" i="66"/>
  <c r="C16" i="66"/>
  <c r="F16" i="66" s="1"/>
  <c r="E19" i="66"/>
  <c r="C19" i="66"/>
  <c r="F19" i="66" s="1"/>
  <c r="E11" i="66"/>
  <c r="C11" i="66"/>
  <c r="F11" i="66" s="1"/>
  <c r="C34" i="66"/>
  <c r="F34" i="66" s="1"/>
  <c r="E34" i="66"/>
  <c r="E18" i="66"/>
  <c r="C18" i="66"/>
  <c r="F18" i="66" s="1"/>
  <c r="E29" i="66"/>
  <c r="C29" i="66"/>
  <c r="F29" i="66" s="1"/>
  <c r="E13" i="66"/>
  <c r="C13" i="66"/>
  <c r="F13" i="66" s="1"/>
  <c r="E28" i="66"/>
  <c r="C28" i="66"/>
  <c r="F28" i="66" s="1"/>
  <c r="E12" i="66"/>
  <c r="C12" i="66"/>
  <c r="F12" i="66" s="1"/>
  <c r="E31" i="66"/>
  <c r="C31" i="66"/>
  <c r="F31" i="66" s="1"/>
  <c r="E23" i="66"/>
  <c r="C23" i="66"/>
  <c r="F23" i="66" s="1"/>
  <c r="E30" i="66"/>
  <c r="C30" i="66"/>
  <c r="F30" i="66" s="1"/>
  <c r="E14" i="66"/>
  <c r="C14" i="66"/>
  <c r="F14" i="66" s="1"/>
  <c r="E25" i="66"/>
  <c r="C25" i="66"/>
  <c r="F25" i="66" s="1"/>
  <c r="E9" i="66"/>
  <c r="C9" i="66"/>
  <c r="F9" i="66" s="1"/>
  <c r="E24" i="66"/>
  <c r="C24" i="66"/>
  <c r="F24" i="66" s="1"/>
  <c r="E8" i="66"/>
  <c r="C8" i="66"/>
  <c r="F8" i="66" s="1"/>
  <c r="F15" i="66" l="1"/>
  <c r="G15" i="66"/>
  <c r="G46" i="66"/>
  <c r="F46" i="66"/>
  <c r="G13" i="66"/>
  <c r="G27" i="66"/>
  <c r="G29" i="66"/>
  <c r="G9" i="66"/>
  <c r="F17" i="66"/>
  <c r="G17" i="66"/>
  <c r="F10" i="66"/>
  <c r="G10" i="66"/>
  <c r="G20" i="66"/>
  <c r="G23" i="66"/>
  <c r="G6" i="66"/>
  <c r="T36" i="66"/>
  <c r="T39" i="66"/>
  <c r="T38" i="66"/>
  <c r="T37" i="66"/>
  <c r="G37" i="66"/>
  <c r="G25" i="66"/>
  <c r="G32" i="66"/>
  <c r="G31" i="66"/>
  <c r="G7" i="66"/>
  <c r="G40" i="66"/>
  <c r="G36" i="66"/>
  <c r="G16" i="66"/>
  <c r="G18" i="66"/>
  <c r="G35" i="66"/>
  <c r="G21" i="66"/>
  <c r="G34" i="66"/>
  <c r="G8" i="66"/>
  <c r="G14" i="66"/>
  <c r="G12" i="66"/>
  <c r="G11" i="66"/>
  <c r="G43" i="66"/>
  <c r="G26" i="66"/>
  <c r="G19" i="66"/>
  <c r="G22" i="66"/>
  <c r="G24" i="66"/>
  <c r="G30" i="66"/>
  <c r="G28" i="66"/>
  <c r="G33" i="66"/>
  <c r="F45" i="66"/>
  <c r="F42" i="66"/>
  <c r="F6" i="66"/>
  <c r="B24" i="98" l="1"/>
  <c r="E24" i="98" s="1"/>
  <c r="B30" i="98"/>
  <c r="C30" i="98" s="1"/>
  <c r="B17" i="98"/>
  <c r="C17" i="98" s="1"/>
  <c r="B18" i="98"/>
  <c r="B9" i="98"/>
  <c r="B7" i="98"/>
  <c r="C7" i="98" s="1"/>
  <c r="F7" i="98" s="1"/>
  <c r="B32" i="98"/>
  <c r="E32" i="98" s="1"/>
  <c r="B12" i="98"/>
  <c r="C12" i="98" s="1"/>
  <c r="F12" i="98" s="1"/>
  <c r="B40" i="98"/>
  <c r="C40" i="98" s="1"/>
  <c r="B28" i="98"/>
  <c r="E28" i="98" s="1"/>
  <c r="B33" i="98"/>
  <c r="C33" i="98" s="1"/>
  <c r="F33" i="98" s="1"/>
  <c r="B43" i="98"/>
  <c r="C43" i="98" s="1"/>
  <c r="F43" i="98" s="1"/>
  <c r="B37" i="98"/>
  <c r="B25" i="98"/>
  <c r="B35" i="98"/>
  <c r="G35" i="98" s="1"/>
  <c r="B8" i="98"/>
  <c r="E8" i="98" s="1"/>
  <c r="B42" i="98"/>
  <c r="C42" i="98" s="1"/>
  <c r="F42" i="98" s="1"/>
  <c r="B27" i="98"/>
  <c r="E27" i="98" s="1"/>
  <c r="B26" i="98"/>
  <c r="B29" i="98"/>
  <c r="E29" i="98" s="1"/>
  <c r="B6" i="98"/>
  <c r="E6" i="98" s="1"/>
  <c r="B45" i="98"/>
  <c r="E45" i="98" s="1"/>
  <c r="C26" i="98" l="1"/>
  <c r="F26" i="98" s="1"/>
  <c r="C25" i="98"/>
  <c r="F25" i="98" s="1"/>
  <c r="C32" i="98"/>
  <c r="F32" i="98" s="1"/>
  <c r="E43" i="98"/>
  <c r="G43" i="98"/>
  <c r="G12" i="98"/>
  <c r="E12" i="98"/>
  <c r="C27" i="98"/>
  <c r="F27" i="98" s="1"/>
  <c r="C35" i="98"/>
  <c r="F35" i="98" s="1"/>
  <c r="E35" i="98"/>
  <c r="C9" i="98"/>
  <c r="F9" i="98" s="1"/>
  <c r="E9" i="98"/>
  <c r="E30" i="98"/>
  <c r="E26" i="98"/>
  <c r="E17" i="98"/>
  <c r="C45" i="98"/>
  <c r="F45" i="98" s="1"/>
  <c r="C24" i="98"/>
  <c r="G24" i="98" s="1"/>
  <c r="G17" i="98"/>
  <c r="F17" i="98"/>
  <c r="F30" i="98"/>
  <c r="G30" i="98"/>
  <c r="F40" i="98"/>
  <c r="G40" i="98"/>
  <c r="C18" i="98"/>
  <c r="F18" i="98" s="1"/>
  <c r="C6" i="98"/>
  <c r="G6" i="98" s="1"/>
  <c r="G33" i="98"/>
  <c r="C29" i="98"/>
  <c r="F29" i="98" s="1"/>
  <c r="C8" i="98"/>
  <c r="F8" i="98" s="1"/>
  <c r="C28" i="98"/>
  <c r="F28" i="98" s="1"/>
  <c r="E40" i="98"/>
  <c r="E25" i="98"/>
  <c r="E42" i="98"/>
  <c r="E18" i="98"/>
  <c r="G32" i="98"/>
  <c r="G45" i="98"/>
  <c r="G7" i="98"/>
  <c r="E33" i="98"/>
  <c r="E37" i="98"/>
  <c r="G42" i="98"/>
  <c r="E7" i="98"/>
  <c r="C37" i="98"/>
  <c r="F37" i="98" s="1"/>
  <c r="G27" i="98" l="1"/>
  <c r="G26" i="98"/>
  <c r="G25" i="98"/>
  <c r="G9" i="98"/>
  <c r="V30" i="98"/>
  <c r="V42" i="98" s="1"/>
  <c r="V34" i="98"/>
  <c r="F24" i="98"/>
  <c r="G18" i="98"/>
  <c r="G29" i="98"/>
  <c r="G8" i="98"/>
  <c r="G37" i="98"/>
  <c r="F6" i="98"/>
  <c r="G28" i="98"/>
</calcChain>
</file>

<file path=xl/comments1.xml><?xml version="1.0" encoding="utf-8"?>
<comments xmlns="http://schemas.openxmlformats.org/spreadsheetml/2006/main">
  <authors>
    <author>Aydın Sağlık</author>
  </authors>
  <commentList>
    <comment ref="A7" authorId="0" shapeId="0">
      <text>
        <r>
          <rPr>
            <b/>
            <sz val="14"/>
            <color indexed="81"/>
            <rFont val="Tahoma"/>
            <family val="2"/>
            <charset val="162"/>
          </rPr>
          <t>Aydın Sağlık:</t>
        </r>
        <r>
          <rPr>
            <sz val="14"/>
            <color indexed="81"/>
            <rFont val="Tahoma"/>
            <family val="2"/>
            <charset val="162"/>
          </rPr>
          <t xml:space="preserve">
Deney Laboratuvarının isimleri açık şekilde tek tek yazılacak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B7" authorId="0" shapeId="0">
      <text>
        <r>
          <rPr>
            <b/>
            <sz val="14"/>
            <color indexed="81"/>
            <rFont val="Tahoma"/>
            <family val="2"/>
            <charset val="162"/>
          </rPr>
          <t>Aydın Sağlık:</t>
        </r>
        <r>
          <rPr>
            <sz val="14"/>
            <color indexed="81"/>
            <rFont val="Tahoma"/>
            <family val="2"/>
            <charset val="162"/>
          </rPr>
          <t xml:space="preserve">
Laboratuvarların karıştırılmış kodları aşağıya doğru tek tek yazılacak</t>
        </r>
      </text>
    </comment>
  </commentList>
</comments>
</file>

<file path=xl/sharedStrings.xml><?xml version="1.0" encoding="utf-8"?>
<sst xmlns="http://schemas.openxmlformats.org/spreadsheetml/2006/main" count="792" uniqueCount="154">
  <si>
    <t>Katılımcı Lab. Sayısı</t>
  </si>
  <si>
    <t>1S ve Daha Küçük uygun Lab. Sayısı</t>
  </si>
  <si>
    <t>1S ile 2S Arasındaki Lab. Sayısı</t>
  </si>
  <si>
    <t>2S ile 3S Arasındaki Lab. Sayısı</t>
  </si>
  <si>
    <t>3S Dışında Kalan Hatalı Lab. Sayısı</t>
  </si>
  <si>
    <t>Ortalama Değer</t>
  </si>
  <si>
    <t>Varyasyon Katsayısı, %</t>
  </si>
  <si>
    <t>En Yüksek Değer</t>
  </si>
  <si>
    <t>En Düşük Değer</t>
  </si>
  <si>
    <t>LABORATUVAR KODU</t>
  </si>
  <si>
    <t>Su Emme/Boşluk Oranı</t>
  </si>
  <si>
    <t>0 - 5 mm</t>
  </si>
  <si>
    <t>5 - 15 mm</t>
  </si>
  <si>
    <t>15 - 25 mm</t>
  </si>
  <si>
    <t>100 Devir</t>
  </si>
  <si>
    <t>500 Devir</t>
  </si>
  <si>
    <t>2 Gün</t>
  </si>
  <si>
    <t>7 Gün</t>
  </si>
  <si>
    <t>28 Gün</t>
  </si>
  <si>
    <t>SERTLEŞMİŞ BETON DENEYLERİ</t>
  </si>
  <si>
    <t>AGREGA FİZİKSEL DENEY SONUÇLARI</t>
  </si>
  <si>
    <t>DOĞAL TAŞLAR DENEY SONUÇLARI</t>
  </si>
  <si>
    <t>ÇİMENTO FİZİKSEL VE KİMYASAL DENEY SONUÇLARI</t>
  </si>
  <si>
    <t>TAZE BETON DENEYLERİ</t>
  </si>
  <si>
    <t>PROGRAMA KATILAN LABORATUVAR İSMİ</t>
  </si>
  <si>
    <t>Standard Sapma Yüzdesi, %s</t>
  </si>
  <si>
    <t>İki Sonuç Arasındaki Maksimum Sapma, %</t>
  </si>
  <si>
    <t>Bağıl Standard sapma (z-skoru)</t>
  </si>
  <si>
    <t>Mutlak z-Skoru</t>
  </si>
  <si>
    <t>Standard Ölçüm Belirsizliği, sr</t>
  </si>
  <si>
    <t>Deney Sonuçları</t>
  </si>
  <si>
    <t>Katılımcı Lab. Kodu</t>
  </si>
  <si>
    <t>Katılmayan Lab. Kodu</t>
  </si>
  <si>
    <t>Uygunsuz Sonuç Lab. Kodu</t>
  </si>
  <si>
    <t>Deney adedi (n)</t>
  </si>
  <si>
    <t>Deney Sonucu Ortalaması</t>
  </si>
  <si>
    <t>Deney Sonuçlarının Standart Sapması (s)</t>
  </si>
  <si>
    <t>Standart Ölçüm Belirsizliği 
[s / Karekök (n)]</t>
  </si>
  <si>
    <t>Standart Sapma Yüzdesi, % sr (s/Ortalama)*100</t>
  </si>
  <si>
    <t xml:space="preserve">[(Mak - Min)*100/Ortalama)], % r 
</t>
  </si>
  <si>
    <t>Deney Sonuçlarıa Ait Standard Sapma</t>
  </si>
  <si>
    <t>Deney Standardında Bu Deney İçin Belirlenmiş Maksimum Uyarlık Standard Sapma Değeri, %</t>
  </si>
  <si>
    <t>Laboratuvarlar Arası Uyrlık için Belirlenen ve İzin Verilen En Büyük Standard sapma</t>
  </si>
  <si>
    <t>Grafik Sınırları</t>
  </si>
  <si>
    <t>1S ve daha küçük uygun Lab. Sayısı</t>
  </si>
  <si>
    <t>175 dk</t>
  </si>
  <si>
    <t>240 dk</t>
  </si>
  <si>
    <t>2,5 Saat</t>
  </si>
  <si>
    <t>4 Saat 15 dk</t>
  </si>
  <si>
    <t>L41</t>
  </si>
  <si>
    <t>cm</t>
  </si>
  <si>
    <t>%</t>
  </si>
  <si>
    <t>kg/m3</t>
  </si>
  <si>
    <t>mm</t>
  </si>
  <si>
    <t>GPa</t>
  </si>
  <si>
    <t>MPa</t>
  </si>
  <si>
    <t>Küp Numune, 28 Gün, Mpa</t>
  </si>
  <si>
    <t>Silindir Numune 28 Gün, Mpa</t>
  </si>
  <si>
    <t>Silindir Numune, 28 Gün, Mpa</t>
  </si>
  <si>
    <t>g/kg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</si>
  <si>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</si>
  <si>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</si>
  <si>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</si>
  <si>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</si>
  <si>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</si>
  <si>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</si>
  <si>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</si>
  <si>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</si>
  <si>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</si>
  <si>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</si>
  <si>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</si>
  <si>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</si>
  <si>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</si>
  <si>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</si>
  <si>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</si>
  <si>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</si>
  <si>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</si>
  <si>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</si>
  <si>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</si>
  <si>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</si>
  <si>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</si>
  <si>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</si>
  <si>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</si>
  <si>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</si>
  <si>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</si>
  <si>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</si>
  <si>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</si>
  <si>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</si>
  <si>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</si>
  <si>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</si>
  <si>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</si>
  <si>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</si>
  <si>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</si>
  <si>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</si>
  <si>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</si>
  <si>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</si>
  <si>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</si>
  <si>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</si>
  <si>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</si>
  <si>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</si>
  <si>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K5</t>
  </si>
  <si>
    <t>K2</t>
  </si>
  <si>
    <t>K3</t>
  </si>
  <si>
    <t>K8</t>
  </si>
  <si>
    <t>K9</t>
  </si>
  <si>
    <t>K12</t>
  </si>
  <si>
    <t>K15</t>
  </si>
  <si>
    <t>K22</t>
  </si>
  <si>
    <t>K34</t>
  </si>
  <si>
    <t>K13</t>
  </si>
  <si>
    <t>K17</t>
  </si>
  <si>
    <t>K16</t>
  </si>
  <si>
    <t>K25</t>
  </si>
  <si>
    <t>DSİ Laboratuvarları</t>
  </si>
  <si>
    <t>Doküman No</t>
  </si>
  <si>
    <t>DOKÜMANIN ADI</t>
  </si>
  <si>
    <t>Yayın Tarihi</t>
  </si>
  <si>
    <t>Rev. No. / Tarih</t>
  </si>
  <si>
    <t>Sayfa</t>
  </si>
  <si>
    <t>1/1</t>
  </si>
  <si>
    <t>Deney 1 Sonuçları</t>
  </si>
  <si>
    <t>Deney 2 Sonuçları</t>
  </si>
  <si>
    <t>Deney 3 Sonuçları</t>
  </si>
  <si>
    <t>Deney 4 Sonuçları</t>
  </si>
  <si>
    <t>Deney 5 Sonuçları</t>
  </si>
  <si>
    <t>Deney 6 Sonuçları</t>
  </si>
  <si>
    <t>Deney 7 Sonuçları</t>
  </si>
  <si>
    <t>Deney 8 Sonuçları</t>
  </si>
  <si>
    <t>Deney 9 Sonuçları</t>
  </si>
  <si>
    <t>Deney 10 Sonuçları</t>
  </si>
  <si>
    <t>F 0 16 00 74</t>
  </si>
  <si>
    <t>LABORATUVARLARARASI KARŞILAŞTIRMA SONUÇLARININ İSTATİSTİKSEL DEĞERLENDİRME FORMU</t>
  </si>
  <si>
    <t>Deney 11 Sonuçları</t>
  </si>
  <si>
    <t>Deney 12 Sonuçları</t>
  </si>
  <si>
    <t>Deney 13 Sonuçları</t>
  </si>
  <si>
    <t>Deney 14 Sonuçları</t>
  </si>
  <si>
    <t>Deney 15 Sonuçları</t>
  </si>
  <si>
    <t>Deney 16 Sonuçları</t>
  </si>
  <si>
    <t>Deney 17 Sonuçları</t>
  </si>
  <si>
    <t>Deney 18 Sonuçları</t>
  </si>
  <si>
    <t>Deney 19 Sonuçları</t>
  </si>
  <si>
    <t>Deney 20 Sonuçları</t>
  </si>
  <si>
    <t>Deney 21 Sonuçları</t>
  </si>
  <si>
    <t>Deney 22 Sonuçları</t>
  </si>
  <si>
    <t>Deney 23 Sonuçları</t>
  </si>
  <si>
    <t>Deney 24 Sonuçları</t>
  </si>
  <si>
    <t>Deney 25 Sonuçları</t>
  </si>
  <si>
    <t>Deney 26 Sonuçları</t>
  </si>
  <si>
    <t>Laboratuvar Kodu, K</t>
  </si>
  <si>
    <t>K19</t>
  </si>
  <si>
    <t>Laboratuvarlararası Karşılaştırma Sonuçlarının İstatistiksel Değerlendirme Formu</t>
  </si>
  <si>
    <t>Laboratuvar İçi Kalite Kontrol (Uyarlık Ve Cihaz Kontrol Grafiği) ve Değerlendirme</t>
  </si>
  <si>
    <t>Aralık 2016</t>
  </si>
  <si>
    <t>--/--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</si>
</sst>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\ &quot;S&quot;"/>
    <numFmt numFmtId="166" formatCode="&quot;L&quot;General"/>
    <numFmt numFmtId="167" formatCode="0.00\ &quot;S&quot;"/>
  </numFmts>
  <fonts count="27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b/>
      <sz val="12"/>
      <name val="Arial Tur"/>
      <charset val="162"/>
    </font>
    <font>
      <sz val="12"/>
      <name val="Arial Tur"/>
      <charset val="162"/>
    </font>
    <font>
      <sz val="14"/>
      <name val="Arial Tur"/>
      <charset val="162"/>
    </font>
    <font>
      <b/>
      <sz val="10"/>
      <name val="Arial Tur"/>
      <charset val="162"/>
    </font>
    <font>
      <b/>
      <sz val="14"/>
      <name val="Arial Tur"/>
      <charset val="162"/>
    </font>
    <font>
      <b/>
      <sz val="20"/>
      <color indexed="48"/>
      <name val="Arial Tur"/>
      <charset val="162"/>
    </font>
    <font>
      <b/>
      <sz val="10"/>
      <color rgb="FFFF0000"/>
      <name val="Arial Tur"/>
      <charset val="162"/>
    </font>
    <font>
      <b/>
      <sz val="16"/>
      <name val="Arial Tur"/>
      <charset val="162"/>
    </font>
    <font>
      <b/>
      <sz val="12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0"/>
      <color rgb="FFFF0000"/>
      <name val="Arial Tur"/>
      <charset val="162"/>
    </font>
    <font>
      <sz val="12"/>
      <color rgb="FFFF0000"/>
      <name val="Arial"/>
      <family val="2"/>
      <charset val="162"/>
    </font>
    <font>
      <b/>
      <sz val="12"/>
      <color rgb="FFFF0000"/>
      <name val="Arial Tur"/>
      <charset val="162"/>
    </font>
    <font>
      <sz val="12"/>
      <name val="Calibri"/>
      <family val="2"/>
      <charset val="162"/>
      <scheme val="minor"/>
    </font>
    <font>
      <b/>
      <sz val="12"/>
      <color rgb="FFFF0000"/>
      <name val="Arial"/>
      <family val="2"/>
      <charset val="162"/>
    </font>
    <font>
      <b/>
      <sz val="12"/>
      <color indexed="8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b/>
      <sz val="14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14"/>
      <color indexed="81"/>
      <name val="Tahoma"/>
      <family val="2"/>
      <charset val="162"/>
    </font>
    <font>
      <sz val="14"/>
      <color indexed="81"/>
      <name val="Tahoma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0" fillId="0" borderId="0" xfId="0" applyNumberFormat="1" applyFill="1"/>
    <xf numFmtId="0" fontId="0" fillId="0" borderId="0" xfId="0" applyFill="1" applyAlignment="1">
      <alignment wrapText="1"/>
    </xf>
    <xf numFmtId="1" fontId="0" fillId="0" borderId="0" xfId="0" applyNumberFormat="1" applyFill="1"/>
    <xf numFmtId="0" fontId="0" fillId="0" borderId="0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NumberFormat="1" applyFont="1" applyBorder="1"/>
    <xf numFmtId="165" fontId="4" fillId="0" borderId="0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/>
    </xf>
    <xf numFmtId="167" fontId="4" fillId="0" borderId="7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166" fontId="7" fillId="0" borderId="7" xfId="0" applyNumberFormat="1" applyFont="1" applyBorder="1" applyAlignment="1">
      <alignment horizontal="center" vertical="center"/>
    </xf>
    <xf numFmtId="167" fontId="4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0" fontId="16" fillId="8" borderId="8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4" xfId="0" quotePrefix="1" applyNumberFormat="1" applyFont="1" applyBorder="1" applyAlignment="1">
      <alignment horizontal="left" vertical="center" wrapText="1"/>
    </xf>
    <xf numFmtId="49" fontId="21" fillId="0" borderId="4" xfId="0" quotePrefix="1" applyNumberFormat="1" applyFont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166" fontId="14" fillId="6" borderId="4" xfId="0" applyNumberFormat="1" applyFont="1" applyFill="1" applyBorder="1" applyAlignment="1">
      <alignment horizontal="center" vertical="center" wrapText="1"/>
    </xf>
    <xf numFmtId="164" fontId="18" fillId="7" borderId="4" xfId="0" applyNumberFormat="1" applyFont="1" applyFill="1" applyBorder="1" applyAlignment="1">
      <alignment horizontal="center" vertical="center" wrapText="1"/>
    </xf>
    <xf numFmtId="2" fontId="18" fillId="7" borderId="4" xfId="0" applyNumberFormat="1" applyFont="1" applyFill="1" applyBorder="1" applyAlignment="1">
      <alignment horizontal="center" vertical="center" wrapText="1"/>
    </xf>
    <xf numFmtId="164" fontId="15" fillId="2" borderId="4" xfId="0" applyNumberFormat="1" applyFont="1" applyFill="1" applyBorder="1" applyAlignment="1">
      <alignment horizontal="center" vertical="center" wrapText="1"/>
    </xf>
    <xf numFmtId="164" fontId="15" fillId="2" borderId="4" xfId="0" quotePrefix="1" applyNumberFormat="1" applyFont="1" applyFill="1" applyBorder="1" applyAlignment="1">
      <alignment horizontal="center" vertical="center"/>
    </xf>
    <xf numFmtId="2" fontId="15" fillId="2" borderId="4" xfId="0" quotePrefix="1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 applyProtection="1">
      <alignment horizontal="center" vertical="center"/>
      <protection locked="0"/>
    </xf>
    <xf numFmtId="2" fontId="15" fillId="3" borderId="4" xfId="0" applyNumberFormat="1" applyFont="1" applyFill="1" applyBorder="1" applyAlignment="1" applyProtection="1">
      <alignment horizontal="center" vertical="center"/>
      <protection locked="0"/>
    </xf>
    <xf numFmtId="2" fontId="15" fillId="4" borderId="4" xfId="0" applyNumberFormat="1" applyFont="1" applyFill="1" applyBorder="1" applyAlignment="1" applyProtection="1">
      <alignment horizontal="center" vertical="center"/>
      <protection locked="0"/>
    </xf>
    <xf numFmtId="2" fontId="15" fillId="5" borderId="4" xfId="0" applyNumberFormat="1" applyFont="1" applyFill="1" applyBorder="1" applyAlignment="1" applyProtection="1">
      <alignment horizontal="center" vertical="center"/>
      <protection locked="0"/>
    </xf>
    <xf numFmtId="164" fontId="15" fillId="2" borderId="4" xfId="0" applyNumberFormat="1" applyFont="1" applyFill="1" applyBorder="1" applyAlignment="1" applyProtection="1">
      <alignment horizontal="center" vertical="center"/>
      <protection locked="0"/>
    </xf>
    <xf numFmtId="2" fontId="15" fillId="2" borderId="4" xfId="0" applyNumberFormat="1" applyFont="1" applyFill="1" applyBorder="1" applyAlignment="1">
      <alignment horizontal="center" vertical="center" wrapText="1"/>
    </xf>
    <xf numFmtId="2" fontId="15" fillId="3" borderId="4" xfId="0" applyNumberFormat="1" applyFont="1" applyFill="1" applyBorder="1" applyAlignment="1">
      <alignment horizontal="center" vertical="center" wrapText="1"/>
    </xf>
    <xf numFmtId="2" fontId="15" fillId="4" borderId="4" xfId="0" applyNumberFormat="1" applyFont="1" applyFill="1" applyBorder="1" applyAlignment="1">
      <alignment horizontal="center" vertical="center" wrapText="1"/>
    </xf>
    <xf numFmtId="2" fontId="15" fillId="5" borderId="4" xfId="0" applyNumberFormat="1" applyFont="1" applyFill="1" applyBorder="1" applyAlignment="1">
      <alignment horizontal="center" vertical="center" wrapText="1"/>
    </xf>
    <xf numFmtId="2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>
      <alignment horizontal="left" vertical="center" wrapText="1"/>
    </xf>
    <xf numFmtId="164" fontId="15" fillId="2" borderId="4" xfId="0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/>
    </xf>
    <xf numFmtId="164" fontId="6" fillId="6" borderId="4" xfId="0" applyNumberFormat="1" applyFont="1" applyFill="1" applyBorder="1" applyAlignment="1">
      <alignment horizontal="left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vertical="center" wrapText="1"/>
    </xf>
    <xf numFmtId="0" fontId="21" fillId="0" borderId="0" xfId="0" quotePrefix="1" applyNumberFormat="1" applyFont="1" applyBorder="1" applyAlignment="1">
      <alignment horizontal="left" vertical="center" wrapText="1"/>
    </xf>
    <xf numFmtId="49" fontId="21" fillId="0" borderId="0" xfId="0" quotePrefix="1" applyNumberFormat="1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0" fontId="23" fillId="0" borderId="4" xfId="0" applyFont="1" applyBorder="1" applyAlignment="1">
      <alignment horizontal="left" vertical="center" wrapText="1"/>
    </xf>
    <xf numFmtId="0" fontId="23" fillId="0" borderId="4" xfId="0" quotePrefix="1" applyNumberFormat="1" applyFont="1" applyBorder="1" applyAlignment="1">
      <alignment horizontal="left" vertical="center" wrapText="1"/>
    </xf>
    <xf numFmtId="49" fontId="23" fillId="0" borderId="4" xfId="0" quotePrefix="1" applyNumberFormat="1" applyFont="1" applyBorder="1" applyAlignment="1">
      <alignment vertical="center" wrapText="1"/>
    </xf>
    <xf numFmtId="0" fontId="23" fillId="0" borderId="12" xfId="0" applyFont="1" applyBorder="1" applyAlignment="1">
      <alignment horizontal="left" vertical="center" wrapText="1"/>
    </xf>
    <xf numFmtId="49" fontId="23" fillId="0" borderId="12" xfId="0" quotePrefix="1" applyNumberFormat="1" applyFont="1" applyBorder="1" applyAlignment="1">
      <alignment horizontal="left" vertical="center" wrapText="1"/>
    </xf>
    <xf numFmtId="49" fontId="21" fillId="0" borderId="0" xfId="0" quotePrefix="1" applyNumberFormat="1" applyFont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6" fillId="5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 wrapText="1"/>
    </xf>
    <xf numFmtId="49" fontId="21" fillId="0" borderId="4" xfId="0" quotePrefix="1" applyNumberFormat="1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49" fontId="21" fillId="0" borderId="13" xfId="0" quotePrefix="1" applyNumberFormat="1" applyFont="1" applyBorder="1" applyAlignment="1">
      <alignment horizontal="center" vertical="center" wrapText="1"/>
    </xf>
    <xf numFmtId="49" fontId="21" fillId="0" borderId="14" xfId="0" quotePrefix="1" applyNumberFormat="1" applyFont="1" applyBorder="1" applyAlignment="1">
      <alignment horizontal="center" vertical="center" wrapText="1"/>
    </xf>
    <xf numFmtId="49" fontId="21" fillId="0" borderId="5" xfId="0" quotePrefix="1" applyNumberFormat="1" applyFont="1" applyBorder="1" applyAlignment="1">
      <alignment horizontal="center" vertical="center" wrapText="1"/>
    </xf>
    <xf numFmtId="49" fontId="21" fillId="0" borderId="6" xfId="0" quotePrefix="1" applyNumberFormat="1" applyFont="1" applyBorder="1" applyAlignment="1">
      <alignment horizontal="center" vertical="center" wrapText="1"/>
    </xf>
    <xf numFmtId="49" fontId="21" fillId="0" borderId="2" xfId="0" quotePrefix="1" applyNumberFormat="1" applyFont="1" applyBorder="1" applyAlignment="1">
      <alignment horizontal="center" vertical="center" wrapText="1"/>
    </xf>
    <xf numFmtId="49" fontId="21" fillId="0" borderId="3" xfId="0" quotePrefix="1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" xfId="0" quotePrefix="1" applyNumberFormat="1" applyFont="1" applyBorder="1" applyAlignment="1">
      <alignment horizontal="center" vertical="center" wrapText="1"/>
    </xf>
    <xf numFmtId="0" fontId="21" fillId="0" borderId="3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2" fontId="16" fillId="0" borderId="9" xfId="0" applyNumberFormat="1" applyFont="1" applyBorder="1" applyAlignment="1">
      <alignment horizontal="center" vertical="center" wrapText="1"/>
    </xf>
    <xf numFmtId="2" fontId="16" fillId="0" borderId="10" xfId="0" applyNumberFormat="1" applyFont="1" applyBorder="1" applyAlignment="1">
      <alignment horizontal="center" vertical="center" wrapText="1"/>
    </xf>
    <xf numFmtId="2" fontId="16" fillId="0" borderId="11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49" fontId="23" fillId="0" borderId="4" xfId="0" quotePrefix="1" applyNumberFormat="1" applyFont="1" applyBorder="1" applyAlignment="1">
      <alignment horizontal="left" vertical="center" wrapText="1"/>
    </xf>
  </cellXfs>
  <cellStyles count="1">
    <cellStyle name="Normal" xfId="0" builtinId="0"/>
  </cellStyles>
  <dxfs count="40"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2000" b="1"/>
              <a:t>X - Ortalama Grafiği</a:t>
            </a:r>
          </a:p>
        </c:rich>
      </c:tx>
      <c:layout>
        <c:manualLayout>
          <c:xMode val="edge"/>
          <c:yMode val="edge"/>
          <c:x val="0.45625449317038103"/>
          <c:y val="1.932367149758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0400393694448588E-2"/>
          <c:y val="8.2557358077473886E-2"/>
          <c:w val="0.90960783090154063"/>
          <c:h val="0.79879994661684239"/>
        </c:manualLayout>
      </c:layout>
      <c:scatterChart>
        <c:scatterStyle val="lineMarker"/>
        <c:varyColors val="0"/>
        <c:ser>
          <c:idx val="0"/>
          <c:order val="0"/>
          <c:tx>
            <c:v>X-Kontrol Grafigi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strRef>
              <c:f>'Deney 1'!$E$6:$E$49</c:f>
              <c:strCache>
                <c:ptCount val="17"/>
                <c:pt idx="0">
                  <c:v>K5</c:v>
                </c:pt>
                <c:pt idx="1">
                  <c:v>K2</c:v>
                </c:pt>
                <c:pt idx="2">
                  <c:v>K3</c:v>
                </c:pt>
                <c:pt idx="3">
                  <c:v>K8</c:v>
                </c:pt>
                <c:pt idx="4">
                  <c:v>K9</c:v>
                </c:pt>
                <c:pt idx="5">
                  <c:v>K12</c:v>
                </c:pt>
                <c:pt idx="6">
                  <c:v>K15</c:v>
                </c:pt>
                <c:pt idx="8">
                  <c:v>K34</c:v>
                </c:pt>
                <c:pt idx="9">
                  <c:v>K5</c:v>
                </c:pt>
                <c:pt idx="10">
                  <c:v>K13</c:v>
                </c:pt>
                <c:pt idx="11">
                  <c:v>K19</c:v>
                </c:pt>
                <c:pt idx="12">
                  <c:v>K8</c:v>
                </c:pt>
                <c:pt idx="13">
                  <c:v>K9</c:v>
                </c:pt>
                <c:pt idx="15">
                  <c:v>K16</c:v>
                </c:pt>
                <c:pt idx="16">
                  <c:v>K25</c:v>
                </c:pt>
              </c:strCache>
            </c:strRef>
          </c:xVal>
          <c:yVal>
            <c:numRef>
              <c:f>'Deney 1'!$B$6:$B$49</c:f>
              <c:numCache>
                <c:formatCode>0.00\ "S"</c:formatCode>
                <c:ptCount val="44"/>
                <c:pt idx="0">
                  <c:v>-9.9268536087790699E-3</c:v>
                </c:pt>
                <c:pt idx="1">
                  <c:v>0.25009744614355955</c:v>
                </c:pt>
                <c:pt idx="2">
                  <c:v>0.12490056107761915</c:v>
                </c:pt>
                <c:pt idx="3">
                  <c:v>-0.41440909766797235</c:v>
                </c:pt>
                <c:pt idx="4">
                  <c:v>-0.39514803842705815</c:v>
                </c:pt>
                <c:pt idx="5">
                  <c:v>-0.24105956449974569</c:v>
                </c:pt>
                <c:pt idx="6">
                  <c:v>-0.52997545311345495</c:v>
                </c:pt>
                <c:pt idx="7">
                  <c:v>0</c:v>
                </c:pt>
                <c:pt idx="8">
                  <c:v>-8.6971090572434614E-2</c:v>
                </c:pt>
                <c:pt idx="9">
                  <c:v>-0.16401532753609016</c:v>
                </c:pt>
                <c:pt idx="10">
                  <c:v>6.7117383354876464E-2</c:v>
                </c:pt>
                <c:pt idx="11">
                  <c:v>-0.6262807493180248</c:v>
                </c:pt>
                <c:pt idx="12">
                  <c:v>0.10563950183670492</c:v>
                </c:pt>
                <c:pt idx="13">
                  <c:v>-0.10623214981334883</c:v>
                </c:pt>
                <c:pt idx="14">
                  <c:v>0</c:v>
                </c:pt>
                <c:pt idx="15">
                  <c:v>-1.6663779483273786</c:v>
                </c:pt>
                <c:pt idx="16">
                  <c:v>0.25972797576401602</c:v>
                </c:pt>
                <c:pt idx="17">
                  <c:v>0</c:v>
                </c:pt>
                <c:pt idx="18">
                  <c:v>0</c:v>
                </c:pt>
                <c:pt idx="19">
                  <c:v>0.29825009424584448</c:v>
                </c:pt>
                <c:pt idx="20">
                  <c:v>-0.18327638677700436</c:v>
                </c:pt>
                <c:pt idx="21">
                  <c:v>-0.14475426829517593</c:v>
                </c:pt>
                <c:pt idx="22">
                  <c:v>-4.8448972090606154E-2</c:v>
                </c:pt>
                <c:pt idx="23">
                  <c:v>0.12490056107761915</c:v>
                </c:pt>
                <c:pt idx="24">
                  <c:v>0</c:v>
                </c:pt>
                <c:pt idx="25">
                  <c:v>-0.43367015690888522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0.20194479804127469</c:v>
                </c:pt>
                <c:pt idx="31">
                  <c:v>1.2227809378097136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0.14223551439444099</c:v>
                </c:pt>
                <c:pt idx="37">
                  <c:v>0.29825009424584448</c:v>
                </c:pt>
                <c:pt idx="38">
                  <c:v>0</c:v>
                </c:pt>
                <c:pt idx="39">
                  <c:v>0</c:v>
                </c:pt>
                <c:pt idx="40">
                  <c:v>1.9547011889644448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FA-495E-A016-4A05F15C1A4C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'Deney 1'!$I$35:$I$36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1'!$J$35:$J$36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6CF-46CB-A65F-A9552011A1C2}"/>
            </c:ext>
          </c:extLst>
        </c:ser>
        <c:ser>
          <c:idx val="2"/>
          <c:order val="2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'Deney 1'!$I$38:$I$39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1'!$J$38:$J$39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CF-46CB-A65F-A9552011A1C2}"/>
            </c:ext>
          </c:extLst>
        </c:ser>
        <c:ser>
          <c:idx val="3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'Deney 1'!$I$41:$I$42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1'!$J$41:$J$42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6CF-46CB-A65F-A9552011A1C2}"/>
            </c:ext>
          </c:extLst>
        </c:ser>
        <c:ser>
          <c:idx val="4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'Deney 1'!$I$44:$I$45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1'!$J$44:$J$45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6CF-46CB-A65F-A9552011A1C2}"/>
            </c:ext>
          </c:extLst>
        </c:ser>
        <c:ser>
          <c:idx val="5"/>
          <c:order val="5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'Deney 1'!$L$38:$L$39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1'!$M$38:$M$39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6CF-46CB-A65F-A9552011A1C2}"/>
            </c:ext>
          </c:extLst>
        </c:ser>
        <c:ser>
          <c:idx val="6"/>
          <c:order val="6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1'!$L$41:$L$42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1'!$M$41:$M$42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6CF-46CB-A65F-A9552011A1C2}"/>
            </c:ext>
          </c:extLst>
        </c:ser>
        <c:ser>
          <c:idx val="7"/>
          <c:order val="7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1'!$L$44:$L$45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1'!$M$44:$M$45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6CF-46CB-A65F-A9552011A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007632"/>
        <c:axId val="269116448"/>
      </c:scatterChart>
      <c:valAx>
        <c:axId val="103007632"/>
        <c:scaling>
          <c:orientation val="minMax"/>
          <c:max val="40"/>
          <c:min val="1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600" b="1"/>
                  <a:t>Laboratuvar Kodları</a:t>
                </a:r>
              </a:p>
            </c:rich>
          </c:tx>
          <c:layout>
            <c:manualLayout>
              <c:xMode val="edge"/>
              <c:yMode val="edge"/>
              <c:x val="0.4890290789496029"/>
              <c:y val="0.9436575500526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&quot;L&quot;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69116448"/>
        <c:crossesAt val="-5"/>
        <c:crossBetween val="midCat"/>
        <c:majorUnit val="1"/>
        <c:minorUnit val="1"/>
      </c:valAx>
      <c:valAx>
        <c:axId val="269116448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800" b="1"/>
                  <a:t>Z - Skoru</a:t>
                </a:r>
              </a:p>
            </c:rich>
          </c:tx>
          <c:layout>
            <c:manualLayout>
              <c:xMode val="edge"/>
              <c:yMode val="edge"/>
              <c:x val="6.6033154650456958E-3"/>
              <c:y val="0.43886966273166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\ &quot;S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03007632"/>
        <c:crossesAt val="-4"/>
        <c:crossBetween val="midCat"/>
        <c:minorUnit val="0.5"/>
      </c:valAx>
      <c:spPr>
        <a:solidFill>
          <a:schemeClr val="bg1">
            <a:lumMod val="85000"/>
          </a:schemeClr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400"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2000" b="1"/>
              <a:t>X - Ortalama Grafiği</a:t>
            </a:r>
          </a:p>
        </c:rich>
      </c:tx>
      <c:layout>
        <c:manualLayout>
          <c:xMode val="edge"/>
          <c:yMode val="edge"/>
          <c:x val="0.45625449317038103"/>
          <c:y val="1.932367149758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0400393694448588E-2"/>
          <c:y val="8.2557358077473886E-2"/>
          <c:w val="0.90960783090154063"/>
          <c:h val="0.79879994661684239"/>
        </c:manualLayout>
      </c:layout>
      <c:scatterChart>
        <c:scatterStyle val="lineMarker"/>
        <c:varyColors val="0"/>
        <c:ser>
          <c:idx val="0"/>
          <c:order val="0"/>
          <c:tx>
            <c:v>X-Kontrol Grafigi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strRef>
              <c:f>'Deney 10'!$E$6:$E$49</c:f>
              <c:strCache>
                <c:ptCount val="17"/>
                <c:pt idx="0">
                  <c:v>K5</c:v>
                </c:pt>
                <c:pt idx="1">
                  <c:v>K2</c:v>
                </c:pt>
                <c:pt idx="2">
                  <c:v>K3</c:v>
                </c:pt>
                <c:pt idx="3">
                  <c:v>K8</c:v>
                </c:pt>
                <c:pt idx="5">
                  <c:v>K12</c:v>
                </c:pt>
                <c:pt idx="8">
                  <c:v>K34</c:v>
                </c:pt>
                <c:pt idx="10">
                  <c:v>K13</c:v>
                </c:pt>
                <c:pt idx="11">
                  <c:v>K19</c:v>
                </c:pt>
                <c:pt idx="12">
                  <c:v>K8</c:v>
                </c:pt>
                <c:pt idx="13">
                  <c:v>K9</c:v>
                </c:pt>
                <c:pt idx="15">
                  <c:v>K16</c:v>
                </c:pt>
                <c:pt idx="16">
                  <c:v>K25</c:v>
                </c:pt>
              </c:strCache>
            </c:strRef>
          </c:xVal>
          <c:yVal>
            <c:numRef>
              <c:f>'Deney 10'!$B$6:$B$49</c:f>
              <c:numCache>
                <c:formatCode>0.00\ "S"</c:formatCode>
                <c:ptCount val="44"/>
                <c:pt idx="0">
                  <c:v>0.61834594988462888</c:v>
                </c:pt>
                <c:pt idx="1">
                  <c:v>0.26919807310852889</c:v>
                </c:pt>
                <c:pt idx="2">
                  <c:v>-1.4765413107719714</c:v>
                </c:pt>
                <c:pt idx="3">
                  <c:v>0.15281544751649553</c:v>
                </c:pt>
                <c:pt idx="4">
                  <c:v>0</c:v>
                </c:pt>
                <c:pt idx="5">
                  <c:v>0.61834594988462888</c:v>
                </c:pt>
                <c:pt idx="6">
                  <c:v>0</c:v>
                </c:pt>
                <c:pt idx="7">
                  <c:v>0</c:v>
                </c:pt>
                <c:pt idx="8">
                  <c:v>0.15281544751649553</c:v>
                </c:pt>
                <c:pt idx="9">
                  <c:v>0</c:v>
                </c:pt>
                <c:pt idx="10">
                  <c:v>0.15281544751649553</c:v>
                </c:pt>
                <c:pt idx="11">
                  <c:v>0.15281544751649553</c:v>
                </c:pt>
                <c:pt idx="12">
                  <c:v>0.61834594988462888</c:v>
                </c:pt>
                <c:pt idx="13">
                  <c:v>-7.9949803667571151E-2</c:v>
                </c:pt>
                <c:pt idx="14">
                  <c:v>0</c:v>
                </c:pt>
                <c:pt idx="15">
                  <c:v>-1.4765413107719714</c:v>
                </c:pt>
                <c:pt idx="16">
                  <c:v>-0.77824555721977118</c:v>
                </c:pt>
                <c:pt idx="17">
                  <c:v>0</c:v>
                </c:pt>
                <c:pt idx="18">
                  <c:v>0</c:v>
                </c:pt>
                <c:pt idx="19">
                  <c:v>0.15281544751649553</c:v>
                </c:pt>
                <c:pt idx="20">
                  <c:v>0.15281544751649553</c:v>
                </c:pt>
                <c:pt idx="21">
                  <c:v>1.7821722058049625</c:v>
                </c:pt>
                <c:pt idx="22">
                  <c:v>0.85111120106869564</c:v>
                </c:pt>
                <c:pt idx="23">
                  <c:v>1.2235356029632027</c:v>
                </c:pt>
                <c:pt idx="24">
                  <c:v>0.15281544751649553</c:v>
                </c:pt>
                <c:pt idx="25">
                  <c:v>0.15281544751649553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0.71145205035825532</c:v>
                </c:pt>
                <c:pt idx="32">
                  <c:v>0</c:v>
                </c:pt>
                <c:pt idx="33">
                  <c:v>-2.2213901145609847</c:v>
                </c:pt>
                <c:pt idx="34">
                  <c:v>0</c:v>
                </c:pt>
                <c:pt idx="35">
                  <c:v>0</c:v>
                </c:pt>
                <c:pt idx="36">
                  <c:v>-1.3368821600615313</c:v>
                </c:pt>
                <c:pt idx="37">
                  <c:v>-0.54548030603570452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FA-495E-A016-4A05F15C1A4C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'Deney 1'!$I$35:$I$36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1'!$J$35:$J$36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6CF-46CB-A65F-A9552011A1C2}"/>
            </c:ext>
          </c:extLst>
        </c:ser>
        <c:ser>
          <c:idx val="2"/>
          <c:order val="2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'Deney 1'!$I$38:$I$39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1'!$J$38:$J$39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CF-46CB-A65F-A9552011A1C2}"/>
            </c:ext>
          </c:extLst>
        </c:ser>
        <c:ser>
          <c:idx val="3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'Deney 1'!$I$41:$I$42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1'!$J$41:$J$42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6CF-46CB-A65F-A9552011A1C2}"/>
            </c:ext>
          </c:extLst>
        </c:ser>
        <c:ser>
          <c:idx val="4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'Deney 1'!$I$44:$I$45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1'!$J$44:$J$45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6CF-46CB-A65F-A9552011A1C2}"/>
            </c:ext>
          </c:extLst>
        </c:ser>
        <c:ser>
          <c:idx val="5"/>
          <c:order val="5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'Deney 1'!$L$38:$L$39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1'!$M$38:$M$39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6CF-46CB-A65F-A9552011A1C2}"/>
            </c:ext>
          </c:extLst>
        </c:ser>
        <c:ser>
          <c:idx val="6"/>
          <c:order val="6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1'!$L$41:$L$42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1'!$M$41:$M$42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6CF-46CB-A65F-A9552011A1C2}"/>
            </c:ext>
          </c:extLst>
        </c:ser>
        <c:ser>
          <c:idx val="7"/>
          <c:order val="7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1'!$L$44:$L$45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1'!$M$44:$M$45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6CF-46CB-A65F-A9552011A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267104"/>
        <c:axId val="272267664"/>
      </c:scatterChart>
      <c:valAx>
        <c:axId val="272267104"/>
        <c:scaling>
          <c:orientation val="minMax"/>
          <c:max val="40"/>
          <c:min val="1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600" b="1"/>
                  <a:t>Laboratuvar Kodları</a:t>
                </a:r>
              </a:p>
            </c:rich>
          </c:tx>
          <c:layout>
            <c:manualLayout>
              <c:xMode val="edge"/>
              <c:yMode val="edge"/>
              <c:x val="0.4890290789496029"/>
              <c:y val="0.9436575500526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&quot;L&quot;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72267664"/>
        <c:crossesAt val="-5"/>
        <c:crossBetween val="midCat"/>
        <c:majorUnit val="1"/>
        <c:minorUnit val="1"/>
      </c:valAx>
      <c:valAx>
        <c:axId val="272267664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800" b="1"/>
                  <a:t>Z - Skoru</a:t>
                </a:r>
              </a:p>
            </c:rich>
          </c:tx>
          <c:layout>
            <c:manualLayout>
              <c:xMode val="edge"/>
              <c:yMode val="edge"/>
              <c:x val="6.6033154650456958E-3"/>
              <c:y val="0.43886966273166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\ &quot;S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72267104"/>
        <c:crossesAt val="-4"/>
        <c:crossBetween val="midCat"/>
        <c:minorUnit val="0.5"/>
      </c:valAx>
      <c:spPr>
        <a:solidFill>
          <a:schemeClr val="bg1">
            <a:lumMod val="85000"/>
          </a:schemeClr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400"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2000" b="1"/>
              <a:t>X - Ortalama Grafiği</a:t>
            </a:r>
          </a:p>
        </c:rich>
      </c:tx>
      <c:layout>
        <c:manualLayout>
          <c:xMode val="edge"/>
          <c:yMode val="edge"/>
          <c:x val="0.45625449317038103"/>
          <c:y val="1.932367149758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0400393694448588E-2"/>
          <c:y val="8.2557358077473886E-2"/>
          <c:w val="0.90960783090154063"/>
          <c:h val="0.79879994661684239"/>
        </c:manualLayout>
      </c:layout>
      <c:scatterChart>
        <c:scatterStyle val="lineMarker"/>
        <c:varyColors val="0"/>
        <c:ser>
          <c:idx val="0"/>
          <c:order val="0"/>
          <c:tx>
            <c:v>X-Kontrol Grafigi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strRef>
              <c:f>'Deney 11'!$E$6:$E$49</c:f>
              <c:strCache>
                <c:ptCount val="17"/>
                <c:pt idx="0">
                  <c:v>K5</c:v>
                </c:pt>
                <c:pt idx="1">
                  <c:v>K2</c:v>
                </c:pt>
                <c:pt idx="2">
                  <c:v>K3</c:v>
                </c:pt>
                <c:pt idx="3">
                  <c:v>K8</c:v>
                </c:pt>
                <c:pt idx="5">
                  <c:v>K12</c:v>
                </c:pt>
                <c:pt idx="8">
                  <c:v>K34</c:v>
                </c:pt>
                <c:pt idx="10">
                  <c:v>K13</c:v>
                </c:pt>
                <c:pt idx="11">
                  <c:v>K19</c:v>
                </c:pt>
                <c:pt idx="12">
                  <c:v>K8</c:v>
                </c:pt>
                <c:pt idx="13">
                  <c:v>K9</c:v>
                </c:pt>
                <c:pt idx="15">
                  <c:v>K16</c:v>
                </c:pt>
                <c:pt idx="16">
                  <c:v>K25</c:v>
                </c:pt>
              </c:strCache>
            </c:strRef>
          </c:xVal>
          <c:yVal>
            <c:numRef>
              <c:f>'Deney 11'!$B$6:$B$49</c:f>
              <c:numCache>
                <c:formatCode>0.00\ "S"</c:formatCode>
                <c:ptCount val="44"/>
                <c:pt idx="0">
                  <c:v>0.90048840048839918</c:v>
                </c:pt>
                <c:pt idx="1">
                  <c:v>-0.1526251526251533</c:v>
                </c:pt>
                <c:pt idx="2">
                  <c:v>1.6025641025641018</c:v>
                </c:pt>
                <c:pt idx="3">
                  <c:v>0.19841269841269804</c:v>
                </c:pt>
                <c:pt idx="4">
                  <c:v>0</c:v>
                </c:pt>
                <c:pt idx="5">
                  <c:v>-2.6098901098901104</c:v>
                </c:pt>
                <c:pt idx="6">
                  <c:v>0</c:v>
                </c:pt>
                <c:pt idx="7">
                  <c:v>0</c:v>
                </c:pt>
                <c:pt idx="8">
                  <c:v>-0.1526251526251533</c:v>
                </c:pt>
                <c:pt idx="9">
                  <c:v>0</c:v>
                </c:pt>
                <c:pt idx="10">
                  <c:v>0.19841269841269804</c:v>
                </c:pt>
                <c:pt idx="11">
                  <c:v>0.90048840048839918</c:v>
                </c:pt>
                <c:pt idx="12">
                  <c:v>-5.0671550671550669</c:v>
                </c:pt>
                <c:pt idx="13">
                  <c:v>-0.50366300366300465</c:v>
                </c:pt>
                <c:pt idx="14">
                  <c:v>0</c:v>
                </c:pt>
                <c:pt idx="15">
                  <c:v>-2.2588522588522597</c:v>
                </c:pt>
                <c:pt idx="16">
                  <c:v>1.6025641025641018</c:v>
                </c:pt>
                <c:pt idx="17">
                  <c:v>0</c:v>
                </c:pt>
                <c:pt idx="18">
                  <c:v>0</c:v>
                </c:pt>
                <c:pt idx="19">
                  <c:v>-1.2057387057387057</c:v>
                </c:pt>
                <c:pt idx="20">
                  <c:v>0.90048840048839918</c:v>
                </c:pt>
                <c:pt idx="21">
                  <c:v>3.3577533577533569</c:v>
                </c:pt>
                <c:pt idx="22">
                  <c:v>-0.1526251526251533</c:v>
                </c:pt>
                <c:pt idx="23">
                  <c:v>1.9536019536019531</c:v>
                </c:pt>
                <c:pt idx="24">
                  <c:v>1.6025641025641018</c:v>
                </c:pt>
                <c:pt idx="25">
                  <c:v>-0.50366300366300465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0.33882783882783857</c:v>
                </c:pt>
                <c:pt idx="32">
                  <c:v>0</c:v>
                </c:pt>
                <c:pt idx="33">
                  <c:v>-0.64407814407814512</c:v>
                </c:pt>
                <c:pt idx="34">
                  <c:v>0</c:v>
                </c:pt>
                <c:pt idx="35">
                  <c:v>0</c:v>
                </c:pt>
                <c:pt idx="36">
                  <c:v>-1.2057387057387057</c:v>
                </c:pt>
                <c:pt idx="37">
                  <c:v>0.90048840048839918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FA-495E-A016-4A05F15C1A4C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'Deney 1'!$I$35:$I$36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1'!$J$35:$J$36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6CF-46CB-A65F-A9552011A1C2}"/>
            </c:ext>
          </c:extLst>
        </c:ser>
        <c:ser>
          <c:idx val="2"/>
          <c:order val="2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'Deney 1'!$I$38:$I$39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1'!$J$38:$J$39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CF-46CB-A65F-A9552011A1C2}"/>
            </c:ext>
          </c:extLst>
        </c:ser>
        <c:ser>
          <c:idx val="3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'Deney 1'!$I$41:$I$42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1'!$J$41:$J$42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6CF-46CB-A65F-A9552011A1C2}"/>
            </c:ext>
          </c:extLst>
        </c:ser>
        <c:ser>
          <c:idx val="4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'Deney 1'!$I$44:$I$45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1'!$J$44:$J$45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6CF-46CB-A65F-A9552011A1C2}"/>
            </c:ext>
          </c:extLst>
        </c:ser>
        <c:ser>
          <c:idx val="5"/>
          <c:order val="5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'Deney 1'!$L$38:$L$39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1'!$M$38:$M$39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6CF-46CB-A65F-A9552011A1C2}"/>
            </c:ext>
          </c:extLst>
        </c:ser>
        <c:ser>
          <c:idx val="6"/>
          <c:order val="6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1'!$L$41:$L$42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1'!$M$41:$M$42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6CF-46CB-A65F-A9552011A1C2}"/>
            </c:ext>
          </c:extLst>
        </c:ser>
        <c:ser>
          <c:idx val="7"/>
          <c:order val="7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1'!$L$44:$L$45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1'!$M$44:$M$45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6CF-46CB-A65F-A9552011A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274384"/>
        <c:axId val="272274944"/>
      </c:scatterChart>
      <c:valAx>
        <c:axId val="272274384"/>
        <c:scaling>
          <c:orientation val="minMax"/>
          <c:max val="40"/>
          <c:min val="1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600" b="1"/>
                  <a:t>Laboratuvar Kodları</a:t>
                </a:r>
              </a:p>
            </c:rich>
          </c:tx>
          <c:layout>
            <c:manualLayout>
              <c:xMode val="edge"/>
              <c:yMode val="edge"/>
              <c:x val="0.4890290789496029"/>
              <c:y val="0.9436575500526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&quot;L&quot;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72274944"/>
        <c:crossesAt val="-5"/>
        <c:crossBetween val="midCat"/>
        <c:majorUnit val="1"/>
        <c:minorUnit val="1"/>
      </c:valAx>
      <c:valAx>
        <c:axId val="272274944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800" b="1"/>
                  <a:t>Z - Skoru</a:t>
                </a:r>
              </a:p>
            </c:rich>
          </c:tx>
          <c:layout>
            <c:manualLayout>
              <c:xMode val="edge"/>
              <c:yMode val="edge"/>
              <c:x val="6.6033154650456958E-3"/>
              <c:y val="0.43886966273166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\ &quot;S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72274384"/>
        <c:crossesAt val="-4"/>
        <c:crossBetween val="midCat"/>
        <c:minorUnit val="0.5"/>
      </c:valAx>
      <c:spPr>
        <a:solidFill>
          <a:schemeClr val="bg1">
            <a:lumMod val="85000"/>
          </a:schemeClr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400"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2000" b="1"/>
              <a:t>X - Ortalama Grafiği</a:t>
            </a:r>
          </a:p>
        </c:rich>
      </c:tx>
      <c:layout>
        <c:manualLayout>
          <c:xMode val="edge"/>
          <c:yMode val="edge"/>
          <c:x val="0.45625449317038103"/>
          <c:y val="1.932367149758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0400393694448588E-2"/>
          <c:y val="8.2557358077473886E-2"/>
          <c:w val="0.90960783090154063"/>
          <c:h val="0.79879994661684239"/>
        </c:manualLayout>
      </c:layout>
      <c:scatterChart>
        <c:scatterStyle val="lineMarker"/>
        <c:varyColors val="0"/>
        <c:ser>
          <c:idx val="0"/>
          <c:order val="0"/>
          <c:tx>
            <c:v>X-Kontrol Grafigi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strRef>
              <c:f>'Deney 12'!$E$6:$E$49</c:f>
              <c:strCache>
                <c:ptCount val="17"/>
                <c:pt idx="0">
                  <c:v>K5</c:v>
                </c:pt>
                <c:pt idx="1">
                  <c:v>K2</c:v>
                </c:pt>
                <c:pt idx="2">
                  <c:v>K3</c:v>
                </c:pt>
                <c:pt idx="3">
                  <c:v>K8</c:v>
                </c:pt>
                <c:pt idx="5">
                  <c:v>K12</c:v>
                </c:pt>
                <c:pt idx="8">
                  <c:v>K34</c:v>
                </c:pt>
                <c:pt idx="10">
                  <c:v>K13</c:v>
                </c:pt>
                <c:pt idx="11">
                  <c:v>K19</c:v>
                </c:pt>
                <c:pt idx="12">
                  <c:v>K8</c:v>
                </c:pt>
                <c:pt idx="13">
                  <c:v>K9</c:v>
                </c:pt>
                <c:pt idx="15">
                  <c:v>K16</c:v>
                </c:pt>
                <c:pt idx="16">
                  <c:v>K25</c:v>
                </c:pt>
              </c:strCache>
            </c:strRef>
          </c:xVal>
          <c:yVal>
            <c:numRef>
              <c:f>'Deney 12'!$B$6:$B$49</c:f>
              <c:numCache>
                <c:formatCode>0.00\ "S"</c:formatCode>
                <c:ptCount val="44"/>
                <c:pt idx="0">
                  <c:v>4.0346500104682319E-2</c:v>
                </c:pt>
                <c:pt idx="1">
                  <c:v>9.8140135389764051E-3</c:v>
                </c:pt>
                <c:pt idx="2">
                  <c:v>6.7062425849674992E-2</c:v>
                </c:pt>
                <c:pt idx="3">
                  <c:v>7.851210831181471E-2</c:v>
                </c:pt>
                <c:pt idx="4">
                  <c:v>0</c:v>
                </c:pt>
                <c:pt idx="5">
                  <c:v>4.79796217461088E-2</c:v>
                </c:pt>
                <c:pt idx="6">
                  <c:v>0</c:v>
                </c:pt>
                <c:pt idx="7">
                  <c:v>0</c:v>
                </c:pt>
                <c:pt idx="8">
                  <c:v>2.1808918975499266E-3</c:v>
                </c:pt>
                <c:pt idx="9">
                  <c:v>0</c:v>
                </c:pt>
                <c:pt idx="10">
                  <c:v>2.1808918975499266E-3</c:v>
                </c:pt>
                <c:pt idx="11">
                  <c:v>4.0346500104682319E-2</c:v>
                </c:pt>
                <c:pt idx="12">
                  <c:v>0.10522803405680739</c:v>
                </c:pt>
                <c:pt idx="13">
                  <c:v>4.0346500104682319E-2</c:v>
                </c:pt>
                <c:pt idx="14">
                  <c:v>0</c:v>
                </c:pt>
                <c:pt idx="15">
                  <c:v>0.17774268965035894</c:v>
                </c:pt>
                <c:pt idx="16">
                  <c:v>0.61283062321166826</c:v>
                </c:pt>
                <c:pt idx="17">
                  <c:v>0</c:v>
                </c:pt>
                <c:pt idx="18">
                  <c:v>0</c:v>
                </c:pt>
                <c:pt idx="19">
                  <c:v>-1.3085351385303031E-2</c:v>
                </c:pt>
                <c:pt idx="20">
                  <c:v>-1.6901912206016272E-2</c:v>
                </c:pt>
                <c:pt idx="21">
                  <c:v>-0.99775804312931882</c:v>
                </c:pt>
                <c:pt idx="22">
                  <c:v>-0.13903185846883992</c:v>
                </c:pt>
                <c:pt idx="23">
                  <c:v>-3.5984716309582471E-2</c:v>
                </c:pt>
                <c:pt idx="24">
                  <c:v>-2.4535033847442749E-2</c:v>
                </c:pt>
                <c:pt idx="25">
                  <c:v>9.8140135389764051E-3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2.8896817642542604E-2</c:v>
                </c:pt>
                <c:pt idx="37">
                  <c:v>-3.5984716309582471E-2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FA-495E-A016-4A05F15C1A4C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'Deney 1'!$I$35:$I$36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1'!$J$35:$J$36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6CF-46CB-A65F-A9552011A1C2}"/>
            </c:ext>
          </c:extLst>
        </c:ser>
        <c:ser>
          <c:idx val="2"/>
          <c:order val="2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'Deney 1'!$I$38:$I$39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1'!$J$38:$J$39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CF-46CB-A65F-A9552011A1C2}"/>
            </c:ext>
          </c:extLst>
        </c:ser>
        <c:ser>
          <c:idx val="3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'Deney 1'!$I$41:$I$42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1'!$J$41:$J$42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6CF-46CB-A65F-A9552011A1C2}"/>
            </c:ext>
          </c:extLst>
        </c:ser>
        <c:ser>
          <c:idx val="4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'Deney 1'!$I$44:$I$45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1'!$J$44:$J$45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6CF-46CB-A65F-A9552011A1C2}"/>
            </c:ext>
          </c:extLst>
        </c:ser>
        <c:ser>
          <c:idx val="5"/>
          <c:order val="5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'Deney 1'!$L$38:$L$39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1'!$M$38:$M$39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6CF-46CB-A65F-A9552011A1C2}"/>
            </c:ext>
          </c:extLst>
        </c:ser>
        <c:ser>
          <c:idx val="6"/>
          <c:order val="6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1'!$L$41:$L$42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1'!$M$41:$M$42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6CF-46CB-A65F-A9552011A1C2}"/>
            </c:ext>
          </c:extLst>
        </c:ser>
        <c:ser>
          <c:idx val="7"/>
          <c:order val="7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1'!$L$44:$L$45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1'!$M$44:$M$45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6CF-46CB-A65F-A9552011A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852832"/>
        <c:axId val="272853392"/>
      </c:scatterChart>
      <c:valAx>
        <c:axId val="272852832"/>
        <c:scaling>
          <c:orientation val="minMax"/>
          <c:max val="40"/>
          <c:min val="1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600" b="1"/>
                  <a:t>Laboratuvar Kodları</a:t>
                </a:r>
              </a:p>
            </c:rich>
          </c:tx>
          <c:layout>
            <c:manualLayout>
              <c:xMode val="edge"/>
              <c:yMode val="edge"/>
              <c:x val="0.4890290789496029"/>
              <c:y val="0.9436575500526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&quot;L&quot;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72853392"/>
        <c:crossesAt val="-5"/>
        <c:crossBetween val="midCat"/>
        <c:majorUnit val="1"/>
        <c:minorUnit val="1"/>
      </c:valAx>
      <c:valAx>
        <c:axId val="272853392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800" b="1"/>
                  <a:t>Z - Skoru</a:t>
                </a:r>
              </a:p>
            </c:rich>
          </c:tx>
          <c:layout>
            <c:manualLayout>
              <c:xMode val="edge"/>
              <c:yMode val="edge"/>
              <c:x val="6.6033154650456958E-3"/>
              <c:y val="0.43886966273166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\ &quot;S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72852832"/>
        <c:crossesAt val="-4"/>
        <c:crossBetween val="midCat"/>
        <c:minorUnit val="0.5"/>
      </c:valAx>
      <c:spPr>
        <a:solidFill>
          <a:schemeClr val="bg1">
            <a:lumMod val="85000"/>
          </a:schemeClr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400"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2000" b="1"/>
              <a:t>X - Ortalama Grafiği</a:t>
            </a:r>
          </a:p>
        </c:rich>
      </c:tx>
      <c:layout>
        <c:manualLayout>
          <c:xMode val="edge"/>
          <c:yMode val="edge"/>
          <c:x val="0.45625449317038103"/>
          <c:y val="1.932367149758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0400393694448588E-2"/>
          <c:y val="8.2557358077473886E-2"/>
          <c:w val="0.90960783090154063"/>
          <c:h val="0.79879994661684239"/>
        </c:manualLayout>
      </c:layout>
      <c:scatterChart>
        <c:scatterStyle val="lineMarker"/>
        <c:varyColors val="0"/>
        <c:ser>
          <c:idx val="0"/>
          <c:order val="0"/>
          <c:tx>
            <c:v>X-Kontrol Grafigi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'Deney 13'!$E$6:$E$49</c:f>
            </c:numRef>
          </c:xVal>
          <c:yVal>
            <c:numRef>
              <c:f>'Deney 13'!$B$6:$B$49</c:f>
              <c:numCache>
                <c:formatCode>0.00\ "S"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FA-495E-A016-4A05F15C1A4C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'Deney 1'!$I$35:$I$36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1'!$J$35:$J$36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6CF-46CB-A65F-A9552011A1C2}"/>
            </c:ext>
          </c:extLst>
        </c:ser>
        <c:ser>
          <c:idx val="2"/>
          <c:order val="2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'Deney 1'!$I$38:$I$39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1'!$J$38:$J$39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CF-46CB-A65F-A9552011A1C2}"/>
            </c:ext>
          </c:extLst>
        </c:ser>
        <c:ser>
          <c:idx val="3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'Deney 1'!$I$41:$I$42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1'!$J$41:$J$42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6CF-46CB-A65F-A9552011A1C2}"/>
            </c:ext>
          </c:extLst>
        </c:ser>
        <c:ser>
          <c:idx val="4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'Deney 1'!$I$44:$I$45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1'!$J$44:$J$45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6CF-46CB-A65F-A9552011A1C2}"/>
            </c:ext>
          </c:extLst>
        </c:ser>
        <c:ser>
          <c:idx val="5"/>
          <c:order val="5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'Deney 1'!$L$38:$L$39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1'!$M$38:$M$39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6CF-46CB-A65F-A9552011A1C2}"/>
            </c:ext>
          </c:extLst>
        </c:ser>
        <c:ser>
          <c:idx val="6"/>
          <c:order val="6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1'!$L$41:$L$42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1'!$M$41:$M$42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6CF-46CB-A65F-A9552011A1C2}"/>
            </c:ext>
          </c:extLst>
        </c:ser>
        <c:ser>
          <c:idx val="7"/>
          <c:order val="7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1'!$L$44:$L$45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1'!$M$44:$M$45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6CF-46CB-A65F-A9552011A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633696"/>
        <c:axId val="273629776"/>
      </c:scatterChart>
      <c:valAx>
        <c:axId val="273633696"/>
        <c:scaling>
          <c:orientation val="minMax"/>
          <c:max val="40"/>
          <c:min val="1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600" b="1"/>
                  <a:t>Laboratuvar Kodları</a:t>
                </a:r>
              </a:p>
            </c:rich>
          </c:tx>
          <c:layout>
            <c:manualLayout>
              <c:xMode val="edge"/>
              <c:yMode val="edge"/>
              <c:x val="0.4890290789496029"/>
              <c:y val="0.9436575500526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&quot;L&quot;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73629776"/>
        <c:crossesAt val="-5"/>
        <c:crossBetween val="midCat"/>
        <c:majorUnit val="1"/>
        <c:minorUnit val="1"/>
      </c:valAx>
      <c:valAx>
        <c:axId val="273629776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800" b="1"/>
                  <a:t>Z - Skoru</a:t>
                </a:r>
              </a:p>
            </c:rich>
          </c:tx>
          <c:layout>
            <c:manualLayout>
              <c:xMode val="edge"/>
              <c:yMode val="edge"/>
              <c:x val="6.6033154650456958E-3"/>
              <c:y val="0.43886966273166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\ &quot;S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73633696"/>
        <c:crossesAt val="-4"/>
        <c:crossBetween val="midCat"/>
        <c:minorUnit val="0.5"/>
      </c:valAx>
      <c:spPr>
        <a:solidFill>
          <a:schemeClr val="bg1">
            <a:lumMod val="85000"/>
          </a:schemeClr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400"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2000" b="1"/>
              <a:t>X - Ortalama Grafiği</a:t>
            </a:r>
          </a:p>
        </c:rich>
      </c:tx>
      <c:layout>
        <c:manualLayout>
          <c:xMode val="edge"/>
          <c:yMode val="edge"/>
          <c:x val="0.45625449317038103"/>
          <c:y val="1.932367149758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0400393694448588E-2"/>
          <c:y val="8.2557358077473886E-2"/>
          <c:w val="0.90960783090154063"/>
          <c:h val="0.79879994661684239"/>
        </c:manualLayout>
      </c:layout>
      <c:scatterChart>
        <c:scatterStyle val="lineMarker"/>
        <c:varyColors val="0"/>
        <c:ser>
          <c:idx val="0"/>
          <c:order val="0"/>
          <c:tx>
            <c:v>X-Kontrol Grafigi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strRef>
              <c:f>'Deney 14'!$E$6:$E$49</c:f>
              <c:strCache>
                <c:ptCount val="17"/>
                <c:pt idx="0">
                  <c:v>K5</c:v>
                </c:pt>
                <c:pt idx="1">
                  <c:v>K2</c:v>
                </c:pt>
                <c:pt idx="2">
                  <c:v>K3</c:v>
                </c:pt>
                <c:pt idx="3">
                  <c:v>K8</c:v>
                </c:pt>
                <c:pt idx="4">
                  <c:v>K9</c:v>
                </c:pt>
                <c:pt idx="5">
                  <c:v>K12</c:v>
                </c:pt>
                <c:pt idx="6">
                  <c:v>K15</c:v>
                </c:pt>
                <c:pt idx="8">
                  <c:v>K34</c:v>
                </c:pt>
                <c:pt idx="10">
                  <c:v>K13</c:v>
                </c:pt>
                <c:pt idx="11">
                  <c:v>K19</c:v>
                </c:pt>
                <c:pt idx="12">
                  <c:v>K8</c:v>
                </c:pt>
                <c:pt idx="13">
                  <c:v>K9</c:v>
                </c:pt>
                <c:pt idx="15">
                  <c:v>K16</c:v>
                </c:pt>
                <c:pt idx="16">
                  <c:v>K25</c:v>
                </c:pt>
              </c:strCache>
            </c:strRef>
          </c:xVal>
          <c:yVal>
            <c:numRef>
              <c:f>'Deney 14'!$B$6:$B$49</c:f>
              <c:numCache>
                <c:formatCode>0.00\ "S"</c:formatCode>
                <c:ptCount val="44"/>
                <c:pt idx="0">
                  <c:v>-0.11370527592480842</c:v>
                </c:pt>
                <c:pt idx="1">
                  <c:v>2.1658147795198167E-2</c:v>
                </c:pt>
                <c:pt idx="2">
                  <c:v>-0.11370527592480842</c:v>
                </c:pt>
                <c:pt idx="3">
                  <c:v>0.15702157151519874</c:v>
                </c:pt>
                <c:pt idx="4">
                  <c:v>2.1658147795198167E-2</c:v>
                </c:pt>
                <c:pt idx="5">
                  <c:v>2.1658147795198167E-2</c:v>
                </c:pt>
                <c:pt idx="6">
                  <c:v>0.15702157151519874</c:v>
                </c:pt>
                <c:pt idx="7">
                  <c:v>0</c:v>
                </c:pt>
                <c:pt idx="8">
                  <c:v>2.1658147795198167E-2</c:v>
                </c:pt>
                <c:pt idx="9">
                  <c:v>0</c:v>
                </c:pt>
                <c:pt idx="10">
                  <c:v>2.1658147795198167E-2</c:v>
                </c:pt>
                <c:pt idx="11">
                  <c:v>-0.24906869964480899</c:v>
                </c:pt>
                <c:pt idx="12">
                  <c:v>0.29238499523520534</c:v>
                </c:pt>
                <c:pt idx="13">
                  <c:v>-0.11370527592480842</c:v>
                </c:pt>
                <c:pt idx="14">
                  <c:v>0</c:v>
                </c:pt>
                <c:pt idx="15">
                  <c:v>-0.51979554708481612</c:v>
                </c:pt>
                <c:pt idx="16">
                  <c:v>2.1658147795198167E-2</c:v>
                </c:pt>
                <c:pt idx="17">
                  <c:v>0</c:v>
                </c:pt>
                <c:pt idx="18">
                  <c:v>0</c:v>
                </c:pt>
                <c:pt idx="19">
                  <c:v>-0.11370527592480842</c:v>
                </c:pt>
                <c:pt idx="20">
                  <c:v>0.15702157151519874</c:v>
                </c:pt>
                <c:pt idx="21">
                  <c:v>-0.11370527592480842</c:v>
                </c:pt>
                <c:pt idx="22">
                  <c:v>0.29238499523520534</c:v>
                </c:pt>
                <c:pt idx="23">
                  <c:v>-0.38443212336481558</c:v>
                </c:pt>
                <c:pt idx="24">
                  <c:v>-0.11370527592480842</c:v>
                </c:pt>
                <c:pt idx="25">
                  <c:v>2.1658147795198167E-2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0.15702157151519874</c:v>
                </c:pt>
                <c:pt idx="31">
                  <c:v>2.1658147795198167E-2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0.29238499523520534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0.15702157151519874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FA-495E-A016-4A05F15C1A4C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'Deney 1'!$I$35:$I$36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1'!$J$35:$J$36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6CF-46CB-A65F-A9552011A1C2}"/>
            </c:ext>
          </c:extLst>
        </c:ser>
        <c:ser>
          <c:idx val="2"/>
          <c:order val="2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'Deney 1'!$I$38:$I$39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1'!$J$38:$J$39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CF-46CB-A65F-A9552011A1C2}"/>
            </c:ext>
          </c:extLst>
        </c:ser>
        <c:ser>
          <c:idx val="3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'Deney 1'!$I$41:$I$42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1'!$J$41:$J$42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6CF-46CB-A65F-A9552011A1C2}"/>
            </c:ext>
          </c:extLst>
        </c:ser>
        <c:ser>
          <c:idx val="4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'Deney 1'!$I$44:$I$45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1'!$J$44:$J$45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6CF-46CB-A65F-A9552011A1C2}"/>
            </c:ext>
          </c:extLst>
        </c:ser>
        <c:ser>
          <c:idx val="5"/>
          <c:order val="5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'Deney 1'!$L$38:$L$39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1'!$M$38:$M$39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6CF-46CB-A65F-A9552011A1C2}"/>
            </c:ext>
          </c:extLst>
        </c:ser>
        <c:ser>
          <c:idx val="6"/>
          <c:order val="6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1'!$L$41:$L$42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1'!$M$41:$M$42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6CF-46CB-A65F-A9552011A1C2}"/>
            </c:ext>
          </c:extLst>
        </c:ser>
        <c:ser>
          <c:idx val="7"/>
          <c:order val="7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1'!$L$44:$L$45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1'!$M$44:$M$45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6CF-46CB-A65F-A9552011A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640416"/>
        <c:axId val="273640976"/>
      </c:scatterChart>
      <c:valAx>
        <c:axId val="273640416"/>
        <c:scaling>
          <c:orientation val="minMax"/>
          <c:max val="40"/>
          <c:min val="1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600" b="1"/>
                  <a:t>Laboratuvar Kodları</a:t>
                </a:r>
              </a:p>
            </c:rich>
          </c:tx>
          <c:layout>
            <c:manualLayout>
              <c:xMode val="edge"/>
              <c:yMode val="edge"/>
              <c:x val="0.4890290789496029"/>
              <c:y val="0.9436575500526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&quot;L&quot;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73640976"/>
        <c:crossesAt val="-5"/>
        <c:crossBetween val="midCat"/>
        <c:majorUnit val="1"/>
        <c:minorUnit val="1"/>
      </c:valAx>
      <c:valAx>
        <c:axId val="273640976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800" b="1"/>
                  <a:t>Z - Skoru</a:t>
                </a:r>
              </a:p>
            </c:rich>
          </c:tx>
          <c:layout>
            <c:manualLayout>
              <c:xMode val="edge"/>
              <c:yMode val="edge"/>
              <c:x val="6.6033154650456958E-3"/>
              <c:y val="0.43886966273166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\ &quot;S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73640416"/>
        <c:crossesAt val="-4"/>
        <c:crossBetween val="midCat"/>
        <c:minorUnit val="0.5"/>
      </c:valAx>
      <c:spPr>
        <a:solidFill>
          <a:schemeClr val="bg1">
            <a:lumMod val="85000"/>
          </a:schemeClr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400"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2000" b="1"/>
              <a:t>X - Ortalama Grafiği</a:t>
            </a:r>
          </a:p>
        </c:rich>
      </c:tx>
      <c:layout>
        <c:manualLayout>
          <c:xMode val="edge"/>
          <c:yMode val="edge"/>
          <c:x val="0.45625449317038103"/>
          <c:y val="1.932367149758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0400393694448588E-2"/>
          <c:y val="8.2557358077473886E-2"/>
          <c:w val="0.90960783090154063"/>
          <c:h val="0.79879994661684239"/>
        </c:manualLayout>
      </c:layout>
      <c:scatterChart>
        <c:scatterStyle val="lineMarker"/>
        <c:varyColors val="0"/>
        <c:ser>
          <c:idx val="0"/>
          <c:order val="0"/>
          <c:tx>
            <c:v>X-Kontrol Grafigi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strRef>
              <c:f>'Deney 15'!$E$6:$E$49</c:f>
              <c:strCache>
                <c:ptCount val="17"/>
                <c:pt idx="0">
                  <c:v>K5</c:v>
                </c:pt>
                <c:pt idx="1">
                  <c:v>K2</c:v>
                </c:pt>
                <c:pt idx="2">
                  <c:v>K3</c:v>
                </c:pt>
                <c:pt idx="3">
                  <c:v>K8</c:v>
                </c:pt>
                <c:pt idx="4">
                  <c:v>K9</c:v>
                </c:pt>
                <c:pt idx="5">
                  <c:v>K12</c:v>
                </c:pt>
                <c:pt idx="6">
                  <c:v>K15</c:v>
                </c:pt>
                <c:pt idx="8">
                  <c:v>K34</c:v>
                </c:pt>
                <c:pt idx="10">
                  <c:v>K13</c:v>
                </c:pt>
                <c:pt idx="11">
                  <c:v>K19</c:v>
                </c:pt>
                <c:pt idx="12">
                  <c:v>K8</c:v>
                </c:pt>
                <c:pt idx="13">
                  <c:v>K9</c:v>
                </c:pt>
                <c:pt idx="15">
                  <c:v>K16</c:v>
                </c:pt>
                <c:pt idx="16">
                  <c:v>K25</c:v>
                </c:pt>
              </c:strCache>
            </c:strRef>
          </c:xVal>
          <c:yVal>
            <c:numRef>
              <c:f>'Deney 15'!$B$6:$B$49</c:f>
              <c:numCache>
                <c:formatCode>0.00\ "S"</c:formatCode>
                <c:ptCount val="44"/>
                <c:pt idx="0">
                  <c:v>1.2843546664076915</c:v>
                </c:pt>
                <c:pt idx="1">
                  <c:v>0.9808682140429249</c:v>
                </c:pt>
                <c:pt idx="2">
                  <c:v>0.9808682140429249</c:v>
                </c:pt>
                <c:pt idx="3">
                  <c:v>-0.84005050014567362</c:v>
                </c:pt>
                <c:pt idx="4">
                  <c:v>0.37389530931339215</c:v>
                </c:pt>
                <c:pt idx="5">
                  <c:v>7.0408856948625462E-2</c:v>
                </c:pt>
                <c:pt idx="6">
                  <c:v>7.0408856948625462E-2</c:v>
                </c:pt>
                <c:pt idx="7">
                  <c:v>0</c:v>
                </c:pt>
                <c:pt idx="8">
                  <c:v>0.9808682140429249</c:v>
                </c:pt>
                <c:pt idx="9">
                  <c:v>0</c:v>
                </c:pt>
                <c:pt idx="10">
                  <c:v>0.67738176167815822</c:v>
                </c:pt>
                <c:pt idx="11">
                  <c:v>1.2843546664076915</c:v>
                </c:pt>
                <c:pt idx="12">
                  <c:v>-2.3574827619695058</c:v>
                </c:pt>
                <c:pt idx="13">
                  <c:v>0.37389530931339215</c:v>
                </c:pt>
                <c:pt idx="14">
                  <c:v>0</c:v>
                </c:pt>
                <c:pt idx="15">
                  <c:v>-0.9310964358551036</c:v>
                </c:pt>
                <c:pt idx="16">
                  <c:v>0.67738176167815822</c:v>
                </c:pt>
                <c:pt idx="17">
                  <c:v>0</c:v>
                </c:pt>
                <c:pt idx="18">
                  <c:v>0</c:v>
                </c:pt>
                <c:pt idx="19">
                  <c:v>-0.23307759541614054</c:v>
                </c:pt>
                <c:pt idx="20">
                  <c:v>0.37389530931339215</c:v>
                </c:pt>
                <c:pt idx="21">
                  <c:v>1.2843546664076915</c:v>
                </c:pt>
                <c:pt idx="22">
                  <c:v>-1.7505098572399729</c:v>
                </c:pt>
                <c:pt idx="23">
                  <c:v>0.67738176167815822</c:v>
                </c:pt>
                <c:pt idx="24">
                  <c:v>1.5878411187724575</c:v>
                </c:pt>
                <c:pt idx="25">
                  <c:v>-0.23307759541614054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-2.0539963096047393</c:v>
                </c:pt>
                <c:pt idx="31">
                  <c:v>-1.4470234048752066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-0.84005050014567362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-0.99179372632805696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FA-495E-A016-4A05F15C1A4C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'Deney 1'!$I$35:$I$36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1'!$J$35:$J$36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6CF-46CB-A65F-A9552011A1C2}"/>
            </c:ext>
          </c:extLst>
        </c:ser>
        <c:ser>
          <c:idx val="2"/>
          <c:order val="2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'Deney 1'!$I$38:$I$39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1'!$J$38:$J$39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CF-46CB-A65F-A9552011A1C2}"/>
            </c:ext>
          </c:extLst>
        </c:ser>
        <c:ser>
          <c:idx val="3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'Deney 1'!$I$41:$I$42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1'!$J$41:$J$42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6CF-46CB-A65F-A9552011A1C2}"/>
            </c:ext>
          </c:extLst>
        </c:ser>
        <c:ser>
          <c:idx val="4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'Deney 1'!$I$44:$I$45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1'!$J$44:$J$45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6CF-46CB-A65F-A9552011A1C2}"/>
            </c:ext>
          </c:extLst>
        </c:ser>
        <c:ser>
          <c:idx val="5"/>
          <c:order val="5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'Deney 1'!$L$38:$L$39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1'!$M$38:$M$39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6CF-46CB-A65F-A9552011A1C2}"/>
            </c:ext>
          </c:extLst>
        </c:ser>
        <c:ser>
          <c:idx val="6"/>
          <c:order val="6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1'!$L$41:$L$42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1'!$M$41:$M$42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6CF-46CB-A65F-A9552011A1C2}"/>
            </c:ext>
          </c:extLst>
        </c:ser>
        <c:ser>
          <c:idx val="7"/>
          <c:order val="7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1'!$L$44:$L$45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1'!$M$44:$M$45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6CF-46CB-A65F-A9552011A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941104"/>
        <c:axId val="156942784"/>
      </c:scatterChart>
      <c:valAx>
        <c:axId val="156941104"/>
        <c:scaling>
          <c:orientation val="minMax"/>
          <c:max val="40"/>
          <c:min val="1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600" b="1"/>
                  <a:t>Laboratuvar Kodları</a:t>
                </a:r>
              </a:p>
            </c:rich>
          </c:tx>
          <c:layout>
            <c:manualLayout>
              <c:xMode val="edge"/>
              <c:yMode val="edge"/>
              <c:x val="0.4890290789496029"/>
              <c:y val="0.9436575500526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&quot;L&quot;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6942784"/>
        <c:crossesAt val="-5"/>
        <c:crossBetween val="midCat"/>
        <c:majorUnit val="1"/>
        <c:minorUnit val="1"/>
      </c:valAx>
      <c:valAx>
        <c:axId val="156942784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800" b="1"/>
                  <a:t>Z - Skoru</a:t>
                </a:r>
              </a:p>
            </c:rich>
          </c:tx>
          <c:layout>
            <c:manualLayout>
              <c:xMode val="edge"/>
              <c:yMode val="edge"/>
              <c:x val="6.6033154650456958E-3"/>
              <c:y val="0.43886966273166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\ &quot;S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6941104"/>
        <c:crossesAt val="-4"/>
        <c:crossBetween val="midCat"/>
        <c:minorUnit val="0.5"/>
      </c:valAx>
      <c:spPr>
        <a:solidFill>
          <a:schemeClr val="bg1">
            <a:lumMod val="85000"/>
          </a:schemeClr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400"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2000" b="1"/>
              <a:t>X - Ortalama Grafiği</a:t>
            </a:r>
          </a:p>
        </c:rich>
      </c:tx>
      <c:layout>
        <c:manualLayout>
          <c:xMode val="edge"/>
          <c:yMode val="edge"/>
          <c:x val="0.45625449317038103"/>
          <c:y val="1.932367149758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0400393694448588E-2"/>
          <c:y val="8.2557358077473886E-2"/>
          <c:w val="0.90960783090154063"/>
          <c:h val="0.79879994661684239"/>
        </c:manualLayout>
      </c:layout>
      <c:scatterChart>
        <c:scatterStyle val="lineMarker"/>
        <c:varyColors val="0"/>
        <c:ser>
          <c:idx val="0"/>
          <c:order val="0"/>
          <c:tx>
            <c:v>X-Kontrol Grafigi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strRef>
              <c:f>'Deney 16'!$E$6:$E$49</c:f>
              <c:strCache>
                <c:ptCount val="17"/>
                <c:pt idx="0">
                  <c:v>K5</c:v>
                </c:pt>
                <c:pt idx="1">
                  <c:v>K2</c:v>
                </c:pt>
                <c:pt idx="2">
                  <c:v>K3</c:v>
                </c:pt>
                <c:pt idx="3">
                  <c:v>K8</c:v>
                </c:pt>
                <c:pt idx="4">
                  <c:v>K9</c:v>
                </c:pt>
                <c:pt idx="5">
                  <c:v>K12</c:v>
                </c:pt>
                <c:pt idx="6">
                  <c:v>K15</c:v>
                </c:pt>
                <c:pt idx="8">
                  <c:v>K34</c:v>
                </c:pt>
                <c:pt idx="10">
                  <c:v>K13</c:v>
                </c:pt>
                <c:pt idx="11">
                  <c:v>K19</c:v>
                </c:pt>
                <c:pt idx="12">
                  <c:v>K8</c:v>
                </c:pt>
                <c:pt idx="13">
                  <c:v>K9</c:v>
                </c:pt>
                <c:pt idx="15">
                  <c:v>K16</c:v>
                </c:pt>
                <c:pt idx="16">
                  <c:v>K25</c:v>
                </c:pt>
              </c:strCache>
            </c:strRef>
          </c:xVal>
          <c:yVal>
            <c:numRef>
              <c:f>'Deney 16'!$B$6:$B$49</c:f>
              <c:numCache>
                <c:formatCode>0.00\ "S"</c:formatCode>
                <c:ptCount val="44"/>
                <c:pt idx="0">
                  <c:v>-7.5030012004799612E-2</c:v>
                </c:pt>
                <c:pt idx="1">
                  <c:v>-7.5030012004799612E-2</c:v>
                </c:pt>
                <c:pt idx="2">
                  <c:v>-7.5030012004799612E-2</c:v>
                </c:pt>
                <c:pt idx="3">
                  <c:v>-7.5030012004799612E-2</c:v>
                </c:pt>
                <c:pt idx="4">
                  <c:v>-7.5030012004799612E-2</c:v>
                </c:pt>
                <c:pt idx="5">
                  <c:v>5.8952152289486692E-2</c:v>
                </c:pt>
                <c:pt idx="6">
                  <c:v>-0.20901217629909188</c:v>
                </c:pt>
                <c:pt idx="7">
                  <c:v>0</c:v>
                </c:pt>
                <c:pt idx="8">
                  <c:v>-0.20901217629909188</c:v>
                </c:pt>
                <c:pt idx="9">
                  <c:v>0</c:v>
                </c:pt>
                <c:pt idx="10">
                  <c:v>5.8952152289486692E-2</c:v>
                </c:pt>
                <c:pt idx="11">
                  <c:v>5.8952152289486692E-2</c:v>
                </c:pt>
                <c:pt idx="12">
                  <c:v>-7.5030012004799612E-2</c:v>
                </c:pt>
                <c:pt idx="13">
                  <c:v>5.8952152289486692E-2</c:v>
                </c:pt>
                <c:pt idx="14">
                  <c:v>0</c:v>
                </c:pt>
                <c:pt idx="15">
                  <c:v>5.8952152289486692E-2</c:v>
                </c:pt>
                <c:pt idx="16">
                  <c:v>5.8952152289486692E-2</c:v>
                </c:pt>
                <c:pt idx="17">
                  <c:v>0</c:v>
                </c:pt>
                <c:pt idx="18">
                  <c:v>0</c:v>
                </c:pt>
                <c:pt idx="19">
                  <c:v>-7.5030012004799612E-2</c:v>
                </c:pt>
                <c:pt idx="20">
                  <c:v>5.8952152289486692E-2</c:v>
                </c:pt>
                <c:pt idx="21">
                  <c:v>5.8952152289486692E-2</c:v>
                </c:pt>
                <c:pt idx="22">
                  <c:v>5.8952152289486692E-2</c:v>
                </c:pt>
                <c:pt idx="23">
                  <c:v>-0.20901217629909188</c:v>
                </c:pt>
                <c:pt idx="24">
                  <c:v>0.19293431658377894</c:v>
                </c:pt>
                <c:pt idx="25">
                  <c:v>-7.5030012004799612E-2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-7.5030012004799612E-2</c:v>
                </c:pt>
                <c:pt idx="31">
                  <c:v>0.32691648087806524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0.46089864517235751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-0.20901217629909188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FA-495E-A016-4A05F15C1A4C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'Deney 1'!$I$35:$I$36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1'!$J$35:$J$36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6CF-46CB-A65F-A9552011A1C2}"/>
            </c:ext>
          </c:extLst>
        </c:ser>
        <c:ser>
          <c:idx val="2"/>
          <c:order val="2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'Deney 1'!$I$38:$I$39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1'!$J$38:$J$39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CF-46CB-A65F-A9552011A1C2}"/>
            </c:ext>
          </c:extLst>
        </c:ser>
        <c:ser>
          <c:idx val="3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'Deney 1'!$I$41:$I$42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1'!$J$41:$J$42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6CF-46CB-A65F-A9552011A1C2}"/>
            </c:ext>
          </c:extLst>
        </c:ser>
        <c:ser>
          <c:idx val="4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'Deney 1'!$I$44:$I$45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1'!$J$44:$J$45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6CF-46CB-A65F-A9552011A1C2}"/>
            </c:ext>
          </c:extLst>
        </c:ser>
        <c:ser>
          <c:idx val="5"/>
          <c:order val="5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'Deney 1'!$L$38:$L$39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1'!$M$38:$M$39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6CF-46CB-A65F-A9552011A1C2}"/>
            </c:ext>
          </c:extLst>
        </c:ser>
        <c:ser>
          <c:idx val="6"/>
          <c:order val="6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1'!$L$41:$L$42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1'!$M$41:$M$42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6CF-46CB-A65F-A9552011A1C2}"/>
            </c:ext>
          </c:extLst>
        </c:ser>
        <c:ser>
          <c:idx val="7"/>
          <c:order val="7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1'!$L$44:$L$45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1'!$M$44:$M$45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6CF-46CB-A65F-A9552011A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184208"/>
        <c:axId val="158184768"/>
      </c:scatterChart>
      <c:valAx>
        <c:axId val="158184208"/>
        <c:scaling>
          <c:orientation val="minMax"/>
          <c:max val="40"/>
          <c:min val="1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600" b="1"/>
                  <a:t>Laboratuvar Kodları</a:t>
                </a:r>
              </a:p>
            </c:rich>
          </c:tx>
          <c:layout>
            <c:manualLayout>
              <c:xMode val="edge"/>
              <c:yMode val="edge"/>
              <c:x val="0.4890290789496029"/>
              <c:y val="0.9436575500526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&quot;L&quot;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8184768"/>
        <c:crossesAt val="-5"/>
        <c:crossBetween val="midCat"/>
        <c:majorUnit val="1"/>
        <c:minorUnit val="1"/>
      </c:valAx>
      <c:valAx>
        <c:axId val="158184768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800" b="1"/>
                  <a:t>Z - Skoru</a:t>
                </a:r>
              </a:p>
            </c:rich>
          </c:tx>
          <c:layout>
            <c:manualLayout>
              <c:xMode val="edge"/>
              <c:yMode val="edge"/>
              <c:x val="6.6033154650456958E-3"/>
              <c:y val="0.43886966273166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\ &quot;S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8184208"/>
        <c:crossesAt val="-4"/>
        <c:crossBetween val="midCat"/>
        <c:minorUnit val="0.5"/>
      </c:valAx>
      <c:spPr>
        <a:solidFill>
          <a:schemeClr val="bg1">
            <a:lumMod val="85000"/>
          </a:schemeClr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400"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2000" b="1"/>
              <a:t>X - Ortalama Grafiği</a:t>
            </a:r>
          </a:p>
        </c:rich>
      </c:tx>
      <c:layout>
        <c:manualLayout>
          <c:xMode val="edge"/>
          <c:yMode val="edge"/>
          <c:x val="0.45625449317038103"/>
          <c:y val="1.932367149758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0400393694448588E-2"/>
          <c:y val="8.2557358077473886E-2"/>
          <c:w val="0.90960783090154063"/>
          <c:h val="0.79879994661684239"/>
        </c:manualLayout>
      </c:layout>
      <c:scatterChart>
        <c:scatterStyle val="lineMarker"/>
        <c:varyColors val="0"/>
        <c:ser>
          <c:idx val="0"/>
          <c:order val="0"/>
          <c:tx>
            <c:v>X-Kontrol Grafigi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strRef>
              <c:f>'Deney 17'!$E$6:$E$49</c:f>
              <c:strCache>
                <c:ptCount val="17"/>
                <c:pt idx="0">
                  <c:v>K5</c:v>
                </c:pt>
                <c:pt idx="1">
                  <c:v>K2</c:v>
                </c:pt>
                <c:pt idx="2">
                  <c:v>K3</c:v>
                </c:pt>
                <c:pt idx="3">
                  <c:v>K8</c:v>
                </c:pt>
                <c:pt idx="4">
                  <c:v>K9</c:v>
                </c:pt>
                <c:pt idx="5">
                  <c:v>K12</c:v>
                </c:pt>
                <c:pt idx="6">
                  <c:v>K15</c:v>
                </c:pt>
                <c:pt idx="8">
                  <c:v>K34</c:v>
                </c:pt>
                <c:pt idx="10">
                  <c:v>K13</c:v>
                </c:pt>
                <c:pt idx="11">
                  <c:v>K19</c:v>
                </c:pt>
                <c:pt idx="12">
                  <c:v>K8</c:v>
                </c:pt>
                <c:pt idx="13">
                  <c:v>K9</c:v>
                </c:pt>
                <c:pt idx="15">
                  <c:v>K16</c:v>
                </c:pt>
                <c:pt idx="16">
                  <c:v>K25</c:v>
                </c:pt>
              </c:strCache>
            </c:strRef>
          </c:xVal>
          <c:yVal>
            <c:numRef>
              <c:f>'Deney 17'!$B$6:$B$49</c:f>
              <c:numCache>
                <c:formatCode>0.00\ "S"</c:formatCode>
                <c:ptCount val="44"/>
                <c:pt idx="0">
                  <c:v>-0.35360678925036365</c:v>
                </c:pt>
                <c:pt idx="1">
                  <c:v>-9.1937765205092052</c:v>
                </c:pt>
                <c:pt idx="2">
                  <c:v>-4.7736916548797863</c:v>
                </c:pt>
                <c:pt idx="3">
                  <c:v>-9.1937765205092052</c:v>
                </c:pt>
                <c:pt idx="4">
                  <c:v>-9.1937765205092052</c:v>
                </c:pt>
                <c:pt idx="5">
                  <c:v>-4.7736916548797863</c:v>
                </c:pt>
                <c:pt idx="6">
                  <c:v>-0.35360678925036365</c:v>
                </c:pt>
                <c:pt idx="7">
                  <c:v>0</c:v>
                </c:pt>
                <c:pt idx="8">
                  <c:v>6.2765205091937606</c:v>
                </c:pt>
                <c:pt idx="9">
                  <c:v>0</c:v>
                </c:pt>
                <c:pt idx="10">
                  <c:v>-0.35360678925036365</c:v>
                </c:pt>
                <c:pt idx="11">
                  <c:v>-0.35360678925036365</c:v>
                </c:pt>
                <c:pt idx="12">
                  <c:v>-0.35360678925036365</c:v>
                </c:pt>
                <c:pt idx="13">
                  <c:v>-0.35360678925036365</c:v>
                </c:pt>
                <c:pt idx="14">
                  <c:v>0</c:v>
                </c:pt>
                <c:pt idx="15">
                  <c:v>-9.1937765205092052</c:v>
                </c:pt>
                <c:pt idx="16">
                  <c:v>-0.35360678925036365</c:v>
                </c:pt>
                <c:pt idx="17">
                  <c:v>0</c:v>
                </c:pt>
                <c:pt idx="18">
                  <c:v>0</c:v>
                </c:pt>
                <c:pt idx="19">
                  <c:v>-4.7736916548797863</c:v>
                </c:pt>
                <c:pt idx="20">
                  <c:v>4.0664780763790542</c:v>
                </c:pt>
                <c:pt idx="21">
                  <c:v>-0.35360678925036365</c:v>
                </c:pt>
                <c:pt idx="22">
                  <c:v>4.0664780763790542</c:v>
                </c:pt>
                <c:pt idx="23">
                  <c:v>12.906647807637896</c:v>
                </c:pt>
                <c:pt idx="24">
                  <c:v>-0.35360678925036365</c:v>
                </c:pt>
                <c:pt idx="25">
                  <c:v>-4.7736916548797863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17.326732673267308</c:v>
                </c:pt>
                <c:pt idx="31">
                  <c:v>-0.35360678925036365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12.906647807637896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1.856435643564343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FA-495E-A016-4A05F15C1A4C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'Deney 1'!$I$35:$I$36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1'!$J$35:$J$36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6CF-46CB-A65F-A9552011A1C2}"/>
            </c:ext>
          </c:extLst>
        </c:ser>
        <c:ser>
          <c:idx val="2"/>
          <c:order val="2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'Deney 1'!$I$38:$I$39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1'!$J$38:$J$39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CF-46CB-A65F-A9552011A1C2}"/>
            </c:ext>
          </c:extLst>
        </c:ser>
        <c:ser>
          <c:idx val="3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'Deney 1'!$I$41:$I$42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1'!$J$41:$J$42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6CF-46CB-A65F-A9552011A1C2}"/>
            </c:ext>
          </c:extLst>
        </c:ser>
        <c:ser>
          <c:idx val="4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'Deney 1'!$I$44:$I$45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1'!$J$44:$J$45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6CF-46CB-A65F-A9552011A1C2}"/>
            </c:ext>
          </c:extLst>
        </c:ser>
        <c:ser>
          <c:idx val="5"/>
          <c:order val="5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'Deney 1'!$L$38:$L$39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1'!$M$38:$M$39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6CF-46CB-A65F-A9552011A1C2}"/>
            </c:ext>
          </c:extLst>
        </c:ser>
        <c:ser>
          <c:idx val="6"/>
          <c:order val="6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1'!$L$41:$L$42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1'!$M$41:$M$42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6CF-46CB-A65F-A9552011A1C2}"/>
            </c:ext>
          </c:extLst>
        </c:ser>
        <c:ser>
          <c:idx val="7"/>
          <c:order val="7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1'!$L$44:$L$45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1'!$M$44:$M$45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6CF-46CB-A65F-A9552011A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191488"/>
        <c:axId val="158192048"/>
      </c:scatterChart>
      <c:valAx>
        <c:axId val="158191488"/>
        <c:scaling>
          <c:orientation val="minMax"/>
          <c:max val="40"/>
          <c:min val="1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600" b="1"/>
                  <a:t>Laboratuvar Kodları</a:t>
                </a:r>
              </a:p>
            </c:rich>
          </c:tx>
          <c:layout>
            <c:manualLayout>
              <c:xMode val="edge"/>
              <c:yMode val="edge"/>
              <c:x val="0.4890290789496029"/>
              <c:y val="0.9436575500526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&quot;L&quot;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8192048"/>
        <c:crossesAt val="-5"/>
        <c:crossBetween val="midCat"/>
        <c:majorUnit val="1"/>
        <c:minorUnit val="1"/>
      </c:valAx>
      <c:valAx>
        <c:axId val="158192048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800" b="1"/>
                  <a:t>Z - Skoru</a:t>
                </a:r>
              </a:p>
            </c:rich>
          </c:tx>
          <c:layout>
            <c:manualLayout>
              <c:xMode val="edge"/>
              <c:yMode val="edge"/>
              <c:x val="6.6033154650456958E-3"/>
              <c:y val="0.43886966273166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\ &quot;S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8191488"/>
        <c:crossesAt val="-4"/>
        <c:crossBetween val="midCat"/>
        <c:minorUnit val="0.5"/>
      </c:valAx>
      <c:spPr>
        <a:solidFill>
          <a:schemeClr val="bg1">
            <a:lumMod val="85000"/>
          </a:schemeClr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400"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2000" b="1"/>
              <a:t>X - Ortalama Grafiği</a:t>
            </a:r>
          </a:p>
        </c:rich>
      </c:tx>
      <c:layout>
        <c:manualLayout>
          <c:xMode val="edge"/>
          <c:yMode val="edge"/>
          <c:x val="0.45625449317038103"/>
          <c:y val="1.932367149758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0400393694448588E-2"/>
          <c:y val="8.2557358077473886E-2"/>
          <c:w val="0.90960783090154063"/>
          <c:h val="0.79879994661684239"/>
        </c:manualLayout>
      </c:layout>
      <c:scatterChart>
        <c:scatterStyle val="lineMarker"/>
        <c:varyColors val="0"/>
        <c:ser>
          <c:idx val="0"/>
          <c:order val="0"/>
          <c:tx>
            <c:v>X-Kontrol Grafigi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strRef>
              <c:f>'Deney 18'!$E$6:$E$49</c:f>
              <c:strCache>
                <c:ptCount val="16"/>
                <c:pt idx="0">
                  <c:v>K5</c:v>
                </c:pt>
                <c:pt idx="1">
                  <c:v>K2</c:v>
                </c:pt>
                <c:pt idx="2">
                  <c:v>K3</c:v>
                </c:pt>
                <c:pt idx="3">
                  <c:v>K8</c:v>
                </c:pt>
                <c:pt idx="4">
                  <c:v>K9</c:v>
                </c:pt>
                <c:pt idx="5">
                  <c:v>K12</c:v>
                </c:pt>
                <c:pt idx="6">
                  <c:v>K15</c:v>
                </c:pt>
                <c:pt idx="8">
                  <c:v>K34</c:v>
                </c:pt>
                <c:pt idx="10">
                  <c:v>K13</c:v>
                </c:pt>
                <c:pt idx="11">
                  <c:v>K19</c:v>
                </c:pt>
                <c:pt idx="12">
                  <c:v>K8</c:v>
                </c:pt>
                <c:pt idx="13">
                  <c:v>K9</c:v>
                </c:pt>
                <c:pt idx="15">
                  <c:v>K16</c:v>
                </c:pt>
              </c:strCache>
            </c:strRef>
          </c:xVal>
          <c:yVal>
            <c:numRef>
              <c:f>'Deney 18'!$B$6:$B$49</c:f>
              <c:numCache>
                <c:formatCode>0.00\ "S"</c:formatCode>
                <c:ptCount val="44"/>
                <c:pt idx="0">
                  <c:v>5.5777425760255045E-2</c:v>
                </c:pt>
                <c:pt idx="1">
                  <c:v>0.32350906940944357</c:v>
                </c:pt>
                <c:pt idx="2">
                  <c:v>5.5777425760255045E-2</c:v>
                </c:pt>
                <c:pt idx="3">
                  <c:v>5.5777425760255045E-2</c:v>
                </c:pt>
                <c:pt idx="4">
                  <c:v>5.5777425760255045E-2</c:v>
                </c:pt>
                <c:pt idx="5">
                  <c:v>5.5777425760255045E-2</c:v>
                </c:pt>
                <c:pt idx="6">
                  <c:v>5.5777425760255045E-2</c:v>
                </c:pt>
                <c:pt idx="7">
                  <c:v>0</c:v>
                </c:pt>
                <c:pt idx="8">
                  <c:v>-0.2119542178889216</c:v>
                </c:pt>
                <c:pt idx="9">
                  <c:v>0</c:v>
                </c:pt>
                <c:pt idx="10">
                  <c:v>0.32350906940944357</c:v>
                </c:pt>
                <c:pt idx="11">
                  <c:v>5.5777425760255045E-2</c:v>
                </c:pt>
                <c:pt idx="12">
                  <c:v>5.5777425760255045E-2</c:v>
                </c:pt>
                <c:pt idx="13">
                  <c:v>5.5777425760255045E-2</c:v>
                </c:pt>
                <c:pt idx="14">
                  <c:v>0</c:v>
                </c:pt>
                <c:pt idx="15">
                  <c:v>0.32350906940944357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5.5777425760255045E-2</c:v>
                </c:pt>
                <c:pt idx="20">
                  <c:v>5.5777425760255045E-2</c:v>
                </c:pt>
                <c:pt idx="21">
                  <c:v>-0.2119542178889216</c:v>
                </c:pt>
                <c:pt idx="22">
                  <c:v>-0.2119542178889216</c:v>
                </c:pt>
                <c:pt idx="23">
                  <c:v>-0.2119542178889216</c:v>
                </c:pt>
                <c:pt idx="24">
                  <c:v>-0.2119542178889216</c:v>
                </c:pt>
                <c:pt idx="25">
                  <c:v>-0.2119542178889216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5.5777425760255045E-2</c:v>
                </c:pt>
                <c:pt idx="31">
                  <c:v>-0.2119542178889216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-0.47968586153811016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0.32350906940944357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FA-495E-A016-4A05F15C1A4C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'Deney 1'!$I$35:$I$36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1'!$J$35:$J$36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6CF-46CB-A65F-A9552011A1C2}"/>
            </c:ext>
          </c:extLst>
        </c:ser>
        <c:ser>
          <c:idx val="2"/>
          <c:order val="2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'Deney 1'!$I$38:$I$39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1'!$J$38:$J$39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CF-46CB-A65F-A9552011A1C2}"/>
            </c:ext>
          </c:extLst>
        </c:ser>
        <c:ser>
          <c:idx val="3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'Deney 1'!$I$41:$I$42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1'!$J$41:$J$42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6CF-46CB-A65F-A9552011A1C2}"/>
            </c:ext>
          </c:extLst>
        </c:ser>
        <c:ser>
          <c:idx val="4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'Deney 1'!$I$44:$I$45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1'!$J$44:$J$45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6CF-46CB-A65F-A9552011A1C2}"/>
            </c:ext>
          </c:extLst>
        </c:ser>
        <c:ser>
          <c:idx val="5"/>
          <c:order val="5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'Deney 1'!$L$38:$L$39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1'!$M$38:$M$39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6CF-46CB-A65F-A9552011A1C2}"/>
            </c:ext>
          </c:extLst>
        </c:ser>
        <c:ser>
          <c:idx val="6"/>
          <c:order val="6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1'!$L$41:$L$42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1'!$M$41:$M$42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6CF-46CB-A65F-A9552011A1C2}"/>
            </c:ext>
          </c:extLst>
        </c:ser>
        <c:ser>
          <c:idx val="7"/>
          <c:order val="7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1'!$L$44:$L$45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1'!$M$44:$M$45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6CF-46CB-A65F-A9552011A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730736"/>
        <c:axId val="158731296"/>
      </c:scatterChart>
      <c:valAx>
        <c:axId val="158730736"/>
        <c:scaling>
          <c:orientation val="minMax"/>
          <c:max val="40"/>
          <c:min val="1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600" b="1"/>
                  <a:t>Laboratuvar Kodları</a:t>
                </a:r>
              </a:p>
            </c:rich>
          </c:tx>
          <c:layout>
            <c:manualLayout>
              <c:xMode val="edge"/>
              <c:yMode val="edge"/>
              <c:x val="0.4890290789496029"/>
              <c:y val="0.9436575500526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&quot;L&quot;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8731296"/>
        <c:crossesAt val="-5"/>
        <c:crossBetween val="midCat"/>
        <c:majorUnit val="1"/>
        <c:minorUnit val="1"/>
      </c:valAx>
      <c:valAx>
        <c:axId val="158731296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800" b="1"/>
                  <a:t>Z - Skoru</a:t>
                </a:r>
              </a:p>
            </c:rich>
          </c:tx>
          <c:layout>
            <c:manualLayout>
              <c:xMode val="edge"/>
              <c:yMode val="edge"/>
              <c:x val="6.6033154650456958E-3"/>
              <c:y val="0.43886966273166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\ &quot;S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8730736"/>
        <c:crossesAt val="-4"/>
        <c:crossBetween val="midCat"/>
        <c:minorUnit val="0.5"/>
      </c:valAx>
      <c:spPr>
        <a:solidFill>
          <a:schemeClr val="bg1">
            <a:lumMod val="85000"/>
          </a:schemeClr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400"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2000" b="1"/>
              <a:t>X - Ortalama Grafiği</a:t>
            </a:r>
          </a:p>
        </c:rich>
      </c:tx>
      <c:layout>
        <c:manualLayout>
          <c:xMode val="edge"/>
          <c:yMode val="edge"/>
          <c:x val="0.45625449317038103"/>
          <c:y val="1.932367149758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399089115897172E-2"/>
          <c:y val="7.9677765843179371E-2"/>
          <c:w val="0.90960783090154063"/>
          <c:h val="0.79879994661684239"/>
        </c:manualLayout>
      </c:layout>
      <c:scatterChart>
        <c:scatterStyle val="lineMarker"/>
        <c:varyColors val="0"/>
        <c:ser>
          <c:idx val="0"/>
          <c:order val="0"/>
          <c:tx>
            <c:v>X-Kontrol Grafigi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</c:marker>
          <c:xVal>
            <c:strRef>
              <c:f>'Deney 2'!$E$6:$E$49</c:f>
              <c:strCache>
                <c:ptCount val="17"/>
                <c:pt idx="0">
                  <c:v>K5</c:v>
                </c:pt>
                <c:pt idx="1">
                  <c:v>K2</c:v>
                </c:pt>
                <c:pt idx="4">
                  <c:v>K9</c:v>
                </c:pt>
                <c:pt idx="5">
                  <c:v>K12</c:v>
                </c:pt>
                <c:pt idx="8">
                  <c:v>K34</c:v>
                </c:pt>
                <c:pt idx="9">
                  <c:v>K5</c:v>
                </c:pt>
                <c:pt idx="11">
                  <c:v>K19</c:v>
                </c:pt>
                <c:pt idx="12">
                  <c:v>K8</c:v>
                </c:pt>
                <c:pt idx="13">
                  <c:v>K9</c:v>
                </c:pt>
                <c:pt idx="15">
                  <c:v>K16</c:v>
                </c:pt>
                <c:pt idx="16">
                  <c:v>K25</c:v>
                </c:pt>
              </c:strCache>
            </c:strRef>
          </c:xVal>
          <c:yVal>
            <c:numRef>
              <c:f>'Deney 2'!$B$6:$B$49</c:f>
              <c:numCache>
                <c:formatCode>0.00\ "S"</c:formatCode>
                <c:ptCount val="44"/>
                <c:pt idx="0">
                  <c:v>-0.45011089891875217</c:v>
                </c:pt>
                <c:pt idx="1">
                  <c:v>-0.15587498055941265</c:v>
                </c:pt>
                <c:pt idx="2">
                  <c:v>0</c:v>
                </c:pt>
                <c:pt idx="3">
                  <c:v>0</c:v>
                </c:pt>
                <c:pt idx="4">
                  <c:v>-0.30299293973908242</c:v>
                </c:pt>
                <c:pt idx="5">
                  <c:v>-0.85468528666284593</c:v>
                </c:pt>
                <c:pt idx="6">
                  <c:v>0</c:v>
                </c:pt>
                <c:pt idx="7">
                  <c:v>0</c:v>
                </c:pt>
                <c:pt idx="8">
                  <c:v>0.76361226431352658</c:v>
                </c:pt>
                <c:pt idx="9">
                  <c:v>0.10158144800501137</c:v>
                </c:pt>
                <c:pt idx="10">
                  <c:v>0</c:v>
                </c:pt>
                <c:pt idx="11">
                  <c:v>-0.30299293973908242</c:v>
                </c:pt>
                <c:pt idx="12">
                  <c:v>-1.1857006948171036</c:v>
                </c:pt>
                <c:pt idx="13">
                  <c:v>-0.26621344994416429</c:v>
                </c:pt>
                <c:pt idx="14">
                  <c:v>0</c:v>
                </c:pt>
                <c:pt idx="15">
                  <c:v>-2.0684084498951258</c:v>
                </c:pt>
                <c:pt idx="16">
                  <c:v>0.61649430513385683</c:v>
                </c:pt>
                <c:pt idx="17">
                  <c:v>0</c:v>
                </c:pt>
                <c:pt idx="18">
                  <c:v>0</c:v>
                </c:pt>
                <c:pt idx="19">
                  <c:v>0.61649430513385683</c:v>
                </c:pt>
                <c:pt idx="20">
                  <c:v>-0.30299293973908242</c:v>
                </c:pt>
                <c:pt idx="21">
                  <c:v>-1.3328186539967746</c:v>
                </c:pt>
                <c:pt idx="22">
                  <c:v>6.4801958210093283E-2</c:v>
                </c:pt>
                <c:pt idx="23">
                  <c:v>0.24869940718468111</c:v>
                </c:pt>
                <c:pt idx="24">
                  <c:v>1.5727610398017142</c:v>
                </c:pt>
                <c:pt idx="25">
                  <c:v>-0.11909549076449456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0.57971481533893876</c:v>
                </c:pt>
                <c:pt idx="31">
                  <c:v>0</c:v>
                </c:pt>
                <c:pt idx="32">
                  <c:v>0</c:v>
                </c:pt>
                <c:pt idx="33">
                  <c:v>6.4801958210093283E-2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2.7129252234441594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7F-4CC9-A0F4-34B28424123C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'Deney 1'!$I$35:$I$36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1'!$J$35:$J$36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7F-4CC9-A0F4-34B28424123C}"/>
            </c:ext>
          </c:extLst>
        </c:ser>
        <c:ser>
          <c:idx val="2"/>
          <c:order val="2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'Deney 1'!$I$38:$I$39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1'!$J$38:$J$39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57F-4CC9-A0F4-34B28424123C}"/>
            </c:ext>
          </c:extLst>
        </c:ser>
        <c:ser>
          <c:idx val="3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'Deney 1'!$I$41:$I$42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1'!$J$41:$J$42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57F-4CC9-A0F4-34B28424123C}"/>
            </c:ext>
          </c:extLst>
        </c:ser>
        <c:ser>
          <c:idx val="4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'Deney 1'!$I$44:$I$45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1'!$J$44:$J$45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57F-4CC9-A0F4-34B28424123C}"/>
            </c:ext>
          </c:extLst>
        </c:ser>
        <c:ser>
          <c:idx val="5"/>
          <c:order val="5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'Deney 1'!$L$38:$L$39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1'!$M$38:$M$39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57F-4CC9-A0F4-34B28424123C}"/>
            </c:ext>
          </c:extLst>
        </c:ser>
        <c:ser>
          <c:idx val="6"/>
          <c:order val="6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1'!$L$41:$L$42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1'!$M$41:$M$42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57F-4CC9-A0F4-34B28424123C}"/>
            </c:ext>
          </c:extLst>
        </c:ser>
        <c:ser>
          <c:idx val="7"/>
          <c:order val="7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1'!$L$44:$L$45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1'!$M$44:$M$45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57F-4CC9-A0F4-34B284241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748592"/>
        <c:axId val="159749712"/>
      </c:scatterChart>
      <c:valAx>
        <c:axId val="159748592"/>
        <c:scaling>
          <c:orientation val="minMax"/>
          <c:max val="40"/>
          <c:min val="1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600" b="1"/>
                  <a:t>Laboratuvar Kodları</a:t>
                </a:r>
              </a:p>
            </c:rich>
          </c:tx>
          <c:layout>
            <c:manualLayout>
              <c:xMode val="edge"/>
              <c:yMode val="edge"/>
              <c:x val="0.4890290789496029"/>
              <c:y val="0.9436575500526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&quot;L&quot;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9749712"/>
        <c:crossesAt val="-5"/>
        <c:crossBetween val="midCat"/>
        <c:majorUnit val="1"/>
        <c:minorUnit val="1"/>
      </c:valAx>
      <c:valAx>
        <c:axId val="159749712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800" b="1"/>
                  <a:t>Z - Skoru</a:t>
                </a:r>
              </a:p>
            </c:rich>
          </c:tx>
          <c:layout>
            <c:manualLayout>
              <c:xMode val="edge"/>
              <c:yMode val="edge"/>
              <c:x val="6.6033154650456958E-3"/>
              <c:y val="0.43886966273166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\ &quot;S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9748592"/>
        <c:crossesAt val="-4"/>
        <c:crossBetween val="midCat"/>
        <c:minorUnit val="0.5"/>
      </c:valAx>
      <c:spPr>
        <a:solidFill>
          <a:schemeClr val="bg1">
            <a:lumMod val="85000"/>
          </a:schemeClr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400"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2000" b="1"/>
              <a:t>X - Ortalama Grafiği</a:t>
            </a:r>
          </a:p>
        </c:rich>
      </c:tx>
      <c:layout>
        <c:manualLayout>
          <c:xMode val="edge"/>
          <c:yMode val="edge"/>
          <c:x val="0.45625449317038103"/>
          <c:y val="1.932367149758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399089115897172E-2"/>
          <c:y val="7.9677765843179371E-2"/>
          <c:w val="0.90960783090154063"/>
          <c:h val="0.79879994661684239"/>
        </c:manualLayout>
      </c:layout>
      <c:scatterChart>
        <c:scatterStyle val="lineMarker"/>
        <c:varyColors val="0"/>
        <c:ser>
          <c:idx val="0"/>
          <c:order val="0"/>
          <c:tx>
            <c:v>X-Kontrol Grafigi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</c:marker>
          <c:xVal>
            <c:strRef>
              <c:f>'Deney 3'!$E$6:$E$49</c:f>
              <c:strCache>
                <c:ptCount val="12"/>
                <c:pt idx="0">
                  <c:v>K5</c:v>
                </c:pt>
                <c:pt idx="1">
                  <c:v>K2</c:v>
                </c:pt>
                <c:pt idx="8">
                  <c:v>K34</c:v>
                </c:pt>
                <c:pt idx="10">
                  <c:v>K13</c:v>
                </c:pt>
                <c:pt idx="11">
                  <c:v>K19</c:v>
                </c:pt>
              </c:strCache>
            </c:strRef>
          </c:xVal>
          <c:yVal>
            <c:numRef>
              <c:f>'Deney 3'!$B$6:$B$49</c:f>
              <c:numCache>
                <c:formatCode>0.00\ "S"</c:formatCode>
                <c:ptCount val="44"/>
                <c:pt idx="0">
                  <c:v>0.12791167362326675</c:v>
                </c:pt>
                <c:pt idx="1">
                  <c:v>-7.4054126834522616E-2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-0.27601992729231195</c:v>
                </c:pt>
                <c:pt idx="9">
                  <c:v>0</c:v>
                </c:pt>
                <c:pt idx="10">
                  <c:v>-0.27601992729231195</c:v>
                </c:pt>
                <c:pt idx="11">
                  <c:v>-0.27601992729231195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0.77420223508819175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B5-4B12-8C5A-F30931B3ADE7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'Deney 1'!$I$35:$I$36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1'!$J$35:$J$36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B5-4B12-8C5A-F30931B3ADE7}"/>
            </c:ext>
          </c:extLst>
        </c:ser>
        <c:ser>
          <c:idx val="2"/>
          <c:order val="2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'Deney 1'!$I$38:$I$39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1'!$J$38:$J$39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B5-4B12-8C5A-F30931B3ADE7}"/>
            </c:ext>
          </c:extLst>
        </c:ser>
        <c:ser>
          <c:idx val="3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'Deney 1'!$I$41:$I$42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1'!$J$41:$J$42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7B5-4B12-8C5A-F30931B3ADE7}"/>
            </c:ext>
          </c:extLst>
        </c:ser>
        <c:ser>
          <c:idx val="4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'Deney 1'!$I$44:$I$45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1'!$J$44:$J$45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7B5-4B12-8C5A-F30931B3ADE7}"/>
            </c:ext>
          </c:extLst>
        </c:ser>
        <c:ser>
          <c:idx val="5"/>
          <c:order val="5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'Deney 1'!$L$38:$L$39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1'!$M$38:$M$39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7B5-4B12-8C5A-F30931B3ADE7}"/>
            </c:ext>
          </c:extLst>
        </c:ser>
        <c:ser>
          <c:idx val="6"/>
          <c:order val="6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1'!$L$41:$L$42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1'!$M$41:$M$42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7B5-4B12-8C5A-F30931B3ADE7}"/>
            </c:ext>
          </c:extLst>
        </c:ser>
        <c:ser>
          <c:idx val="7"/>
          <c:order val="7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1'!$L$44:$L$45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1'!$M$44:$M$45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7B5-4B12-8C5A-F30931B3A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197120"/>
        <c:axId val="270197680"/>
      </c:scatterChart>
      <c:valAx>
        <c:axId val="270197120"/>
        <c:scaling>
          <c:orientation val="minMax"/>
          <c:max val="40"/>
          <c:min val="1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600" b="1"/>
                  <a:t>Laboratuvar Kodları</a:t>
                </a:r>
              </a:p>
            </c:rich>
          </c:tx>
          <c:layout>
            <c:manualLayout>
              <c:xMode val="edge"/>
              <c:yMode val="edge"/>
              <c:x val="0.4890290789496029"/>
              <c:y val="0.9436575500526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&quot;L&quot;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70197680"/>
        <c:crossesAt val="-5"/>
        <c:crossBetween val="midCat"/>
        <c:majorUnit val="1"/>
        <c:minorUnit val="1"/>
      </c:valAx>
      <c:valAx>
        <c:axId val="270197680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800" b="1"/>
                  <a:t>Z - Skoru</a:t>
                </a:r>
              </a:p>
            </c:rich>
          </c:tx>
          <c:layout>
            <c:manualLayout>
              <c:xMode val="edge"/>
              <c:yMode val="edge"/>
              <c:x val="6.6033154650456958E-3"/>
              <c:y val="0.43886966273166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\ &quot;S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70197120"/>
        <c:crossesAt val="-4"/>
        <c:crossBetween val="midCat"/>
        <c:minorUnit val="0.5"/>
      </c:valAx>
      <c:spPr>
        <a:solidFill>
          <a:schemeClr val="bg1">
            <a:lumMod val="85000"/>
          </a:schemeClr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400"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2000" b="1"/>
              <a:t>X - Ortalama Grafiği</a:t>
            </a:r>
          </a:p>
        </c:rich>
      </c:tx>
      <c:layout>
        <c:manualLayout>
          <c:xMode val="edge"/>
          <c:yMode val="edge"/>
          <c:x val="0.45625449317038103"/>
          <c:y val="1.932367149758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2399089115897172E-2"/>
          <c:y val="7.9677765843179371E-2"/>
          <c:w val="0.90960783090154063"/>
          <c:h val="0.79879994661684239"/>
        </c:manualLayout>
      </c:layout>
      <c:scatterChart>
        <c:scatterStyle val="lineMarker"/>
        <c:varyColors val="0"/>
        <c:ser>
          <c:idx val="0"/>
          <c:order val="0"/>
          <c:tx>
            <c:v>X-Kontrol Grafigi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</c:marker>
          <c:xVal>
            <c:strRef>
              <c:f>'Deney 4'!$E$6:$E$49</c:f>
              <c:strCache>
                <c:ptCount val="16"/>
                <c:pt idx="0">
                  <c:v>K5</c:v>
                </c:pt>
                <c:pt idx="1">
                  <c:v>K2</c:v>
                </c:pt>
                <c:pt idx="8">
                  <c:v>K34</c:v>
                </c:pt>
                <c:pt idx="15">
                  <c:v>K16</c:v>
                </c:pt>
              </c:strCache>
            </c:strRef>
          </c:xVal>
          <c:yVal>
            <c:numRef>
              <c:f>'Deney 4'!$B$6:$B$49</c:f>
              <c:numCache>
                <c:formatCode>0.00\ "S"</c:formatCode>
                <c:ptCount val="44"/>
                <c:pt idx="0">
                  <c:v>7.9171976982195649E-2</c:v>
                </c:pt>
                <c:pt idx="1">
                  <c:v>0.92882246166917659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0.50399721932568664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-1.1740624879311012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-0.34565326536129432</c:v>
                </c:pt>
                <c:pt idx="20">
                  <c:v>-0.72799598347043615</c:v>
                </c:pt>
                <c:pt idx="21">
                  <c:v>0</c:v>
                </c:pt>
                <c:pt idx="22">
                  <c:v>0</c:v>
                </c:pt>
                <c:pt idx="23">
                  <c:v>0.29158459815394111</c:v>
                </c:pt>
                <c:pt idx="24">
                  <c:v>0.29158459815394111</c:v>
                </c:pt>
                <c:pt idx="25">
                  <c:v>-0.74923724558761118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-0.19696443054107299</c:v>
                </c:pt>
                <c:pt idx="37">
                  <c:v>1.0987525586065729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9D-43D6-ACE0-72057B1887D1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'Deney 1'!$I$35:$I$36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1'!$J$35:$J$36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9D-43D6-ACE0-72057B1887D1}"/>
            </c:ext>
          </c:extLst>
        </c:ser>
        <c:ser>
          <c:idx val="2"/>
          <c:order val="2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'Deney 1'!$I$38:$I$39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1'!$J$38:$J$39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9D-43D6-ACE0-72057B1887D1}"/>
            </c:ext>
          </c:extLst>
        </c:ser>
        <c:ser>
          <c:idx val="3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'Deney 1'!$I$41:$I$42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1'!$J$41:$J$42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09D-43D6-ACE0-72057B1887D1}"/>
            </c:ext>
          </c:extLst>
        </c:ser>
        <c:ser>
          <c:idx val="4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'Deney 1'!$I$44:$I$45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1'!$J$44:$J$45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09D-43D6-ACE0-72057B1887D1}"/>
            </c:ext>
          </c:extLst>
        </c:ser>
        <c:ser>
          <c:idx val="5"/>
          <c:order val="5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'Deney 1'!$L$38:$L$39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1'!$M$38:$M$39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09D-43D6-ACE0-72057B1887D1}"/>
            </c:ext>
          </c:extLst>
        </c:ser>
        <c:ser>
          <c:idx val="6"/>
          <c:order val="6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1'!$L$41:$L$42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1'!$M$41:$M$42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09D-43D6-ACE0-72057B1887D1}"/>
            </c:ext>
          </c:extLst>
        </c:ser>
        <c:ser>
          <c:idx val="7"/>
          <c:order val="7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1'!$L$44:$L$45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1'!$M$44:$M$45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09D-43D6-ACE0-72057B188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875008"/>
        <c:axId val="269875568"/>
      </c:scatterChart>
      <c:valAx>
        <c:axId val="269875008"/>
        <c:scaling>
          <c:orientation val="minMax"/>
          <c:max val="40"/>
          <c:min val="1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600" b="1"/>
                  <a:t>Laboratuvar Kodları</a:t>
                </a:r>
              </a:p>
            </c:rich>
          </c:tx>
          <c:layout>
            <c:manualLayout>
              <c:xMode val="edge"/>
              <c:yMode val="edge"/>
              <c:x val="0.4890290789496029"/>
              <c:y val="0.9436575500526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&quot;L&quot;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69875568"/>
        <c:crossesAt val="-5"/>
        <c:crossBetween val="midCat"/>
        <c:majorUnit val="1"/>
        <c:minorUnit val="1"/>
      </c:valAx>
      <c:valAx>
        <c:axId val="269875568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800" b="1"/>
                  <a:t>Z - Skoru</a:t>
                </a:r>
              </a:p>
            </c:rich>
          </c:tx>
          <c:layout>
            <c:manualLayout>
              <c:xMode val="edge"/>
              <c:yMode val="edge"/>
              <c:x val="6.6033154650456958E-3"/>
              <c:y val="0.43886966273166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\ &quot;S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69875008"/>
        <c:crossesAt val="-4"/>
        <c:crossBetween val="midCat"/>
        <c:minorUnit val="0.5"/>
      </c:valAx>
      <c:spPr>
        <a:solidFill>
          <a:schemeClr val="bg1">
            <a:lumMod val="85000"/>
          </a:schemeClr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400"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2000" b="1"/>
              <a:t>X - Ortalama Grafiği</a:t>
            </a:r>
          </a:p>
        </c:rich>
      </c:tx>
      <c:layout>
        <c:manualLayout>
          <c:xMode val="edge"/>
          <c:yMode val="edge"/>
          <c:x val="0.45625449317038103"/>
          <c:y val="1.932367149758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0400393694448588E-2"/>
          <c:y val="8.2557358077473886E-2"/>
          <c:w val="0.90960783090154063"/>
          <c:h val="0.79879994661684239"/>
        </c:manualLayout>
      </c:layout>
      <c:scatterChart>
        <c:scatterStyle val="lineMarker"/>
        <c:varyColors val="0"/>
        <c:ser>
          <c:idx val="0"/>
          <c:order val="0"/>
          <c:tx>
            <c:v>X-Kontrol Grafigi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strRef>
              <c:f>'Deney 5'!$E$6:$E$49</c:f>
              <c:strCache>
                <c:ptCount val="16"/>
                <c:pt idx="0">
                  <c:v>K5</c:v>
                </c:pt>
                <c:pt idx="8">
                  <c:v>K34</c:v>
                </c:pt>
                <c:pt idx="15">
                  <c:v>K16</c:v>
                </c:pt>
              </c:strCache>
            </c:strRef>
          </c:xVal>
          <c:yVal>
            <c:numRef>
              <c:f>'Deney 5'!$B$6:$B$49</c:f>
              <c:numCache>
                <c:formatCode>0.00\ "S"</c:formatCode>
                <c:ptCount val="44"/>
                <c:pt idx="0">
                  <c:v>0.1142674314966744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-0.57133715748337499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0.45706972598669909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0A-4074-BD75-42E463EA8C1B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'Deney 1'!$I$35:$I$36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1'!$J$35:$J$36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0A-4074-BD75-42E463EA8C1B}"/>
            </c:ext>
          </c:extLst>
        </c:ser>
        <c:ser>
          <c:idx val="2"/>
          <c:order val="2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'Deney 1'!$I$38:$I$39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1'!$J$38:$J$39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40A-4074-BD75-42E463EA8C1B}"/>
            </c:ext>
          </c:extLst>
        </c:ser>
        <c:ser>
          <c:idx val="3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'Deney 1'!$I$41:$I$42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1'!$J$41:$J$42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40A-4074-BD75-42E463EA8C1B}"/>
            </c:ext>
          </c:extLst>
        </c:ser>
        <c:ser>
          <c:idx val="4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'Deney 1'!$I$44:$I$45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1'!$J$44:$J$45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40A-4074-BD75-42E463EA8C1B}"/>
            </c:ext>
          </c:extLst>
        </c:ser>
        <c:ser>
          <c:idx val="5"/>
          <c:order val="5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'Deney 1'!$L$38:$L$39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1'!$M$38:$M$39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40A-4074-BD75-42E463EA8C1B}"/>
            </c:ext>
          </c:extLst>
        </c:ser>
        <c:ser>
          <c:idx val="6"/>
          <c:order val="6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1'!$L$41:$L$42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1'!$M$41:$M$42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40A-4074-BD75-42E463EA8C1B}"/>
            </c:ext>
          </c:extLst>
        </c:ser>
        <c:ser>
          <c:idx val="7"/>
          <c:order val="7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1'!$L$44:$L$45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1'!$M$44:$M$45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B40A-4074-BD75-42E463EA8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788224"/>
        <c:axId val="270788784"/>
      </c:scatterChart>
      <c:valAx>
        <c:axId val="270788224"/>
        <c:scaling>
          <c:orientation val="minMax"/>
          <c:max val="40"/>
          <c:min val="1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600" b="1"/>
                  <a:t>Laboratuvar Kodları</a:t>
                </a:r>
              </a:p>
            </c:rich>
          </c:tx>
          <c:layout>
            <c:manualLayout>
              <c:xMode val="edge"/>
              <c:yMode val="edge"/>
              <c:x val="0.4890290789496029"/>
              <c:y val="0.9436575500526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&quot;L&quot;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70788784"/>
        <c:crossesAt val="-5"/>
        <c:crossBetween val="midCat"/>
        <c:majorUnit val="1"/>
        <c:minorUnit val="1"/>
      </c:valAx>
      <c:valAx>
        <c:axId val="270788784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800" b="1"/>
                  <a:t>Z - Skoru</a:t>
                </a:r>
              </a:p>
            </c:rich>
          </c:tx>
          <c:layout>
            <c:manualLayout>
              <c:xMode val="edge"/>
              <c:yMode val="edge"/>
              <c:x val="6.6033154650456958E-3"/>
              <c:y val="0.43886966273166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\ &quot;S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70788224"/>
        <c:crossesAt val="-4"/>
        <c:crossBetween val="midCat"/>
        <c:minorUnit val="0.5"/>
      </c:valAx>
      <c:spPr>
        <a:solidFill>
          <a:schemeClr val="bg1">
            <a:lumMod val="85000"/>
          </a:schemeClr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400"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2000" b="1"/>
              <a:t>X - Ortalama Grafiği</a:t>
            </a:r>
          </a:p>
        </c:rich>
      </c:tx>
      <c:layout>
        <c:manualLayout>
          <c:xMode val="edge"/>
          <c:yMode val="edge"/>
          <c:x val="0.45625449317038103"/>
          <c:y val="1.932367149758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0400393694448588E-2"/>
          <c:y val="8.2557358077473886E-2"/>
          <c:w val="0.90960783090154063"/>
          <c:h val="0.79879994661684239"/>
        </c:manualLayout>
      </c:layout>
      <c:scatterChart>
        <c:scatterStyle val="lineMarker"/>
        <c:varyColors val="0"/>
        <c:ser>
          <c:idx val="0"/>
          <c:order val="0"/>
          <c:tx>
            <c:v>X-Kontrol Grafigi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strRef>
              <c:f>'Deney 6'!$E$6:$E$49</c:f>
              <c:strCache>
                <c:ptCount val="16"/>
                <c:pt idx="0">
                  <c:v>K5</c:v>
                </c:pt>
                <c:pt idx="8">
                  <c:v>K34</c:v>
                </c:pt>
                <c:pt idx="15">
                  <c:v>K16</c:v>
                </c:pt>
              </c:strCache>
            </c:strRef>
          </c:xVal>
          <c:yVal>
            <c:numRef>
              <c:f>'Deney 6'!$B$6:$B$49</c:f>
              <c:numCache>
                <c:formatCode>0.00\ "S"</c:formatCode>
                <c:ptCount val="44"/>
                <c:pt idx="0">
                  <c:v>-0.16568211326029283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0.53470136552185354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-0.36901925226156074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FA-495E-A016-4A05F15C1A4C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'Deney 1'!$I$35:$I$36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1'!$J$35:$J$36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6CF-46CB-A65F-A9552011A1C2}"/>
            </c:ext>
          </c:extLst>
        </c:ser>
        <c:ser>
          <c:idx val="2"/>
          <c:order val="2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'Deney 1'!$I$38:$I$39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1'!$J$38:$J$39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CF-46CB-A65F-A9552011A1C2}"/>
            </c:ext>
          </c:extLst>
        </c:ser>
        <c:ser>
          <c:idx val="3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'Deney 1'!$I$41:$I$42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1'!$J$41:$J$42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6CF-46CB-A65F-A9552011A1C2}"/>
            </c:ext>
          </c:extLst>
        </c:ser>
        <c:ser>
          <c:idx val="4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'Deney 1'!$I$44:$I$45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1'!$J$44:$J$45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6CF-46CB-A65F-A9552011A1C2}"/>
            </c:ext>
          </c:extLst>
        </c:ser>
        <c:ser>
          <c:idx val="5"/>
          <c:order val="5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'Deney 1'!$L$38:$L$39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1'!$M$38:$M$39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6CF-46CB-A65F-A9552011A1C2}"/>
            </c:ext>
          </c:extLst>
        </c:ser>
        <c:ser>
          <c:idx val="6"/>
          <c:order val="6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1'!$L$41:$L$42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1'!$M$41:$M$42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6CF-46CB-A65F-A9552011A1C2}"/>
            </c:ext>
          </c:extLst>
        </c:ser>
        <c:ser>
          <c:idx val="7"/>
          <c:order val="7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1'!$L$44:$L$45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1'!$M$44:$M$45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6CF-46CB-A65F-A9552011A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639408"/>
        <c:axId val="270639968"/>
      </c:scatterChart>
      <c:valAx>
        <c:axId val="270639408"/>
        <c:scaling>
          <c:orientation val="minMax"/>
          <c:max val="40"/>
          <c:min val="1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600" b="1"/>
                  <a:t>Laboratuvar Kodları</a:t>
                </a:r>
              </a:p>
            </c:rich>
          </c:tx>
          <c:layout>
            <c:manualLayout>
              <c:xMode val="edge"/>
              <c:yMode val="edge"/>
              <c:x val="0.4890290789496029"/>
              <c:y val="0.9436575500526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&quot;L&quot;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70639968"/>
        <c:crossesAt val="-5"/>
        <c:crossBetween val="midCat"/>
        <c:majorUnit val="1"/>
        <c:minorUnit val="1"/>
      </c:valAx>
      <c:valAx>
        <c:axId val="270639968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800" b="1"/>
                  <a:t>Z - Skoru</a:t>
                </a:r>
              </a:p>
            </c:rich>
          </c:tx>
          <c:layout>
            <c:manualLayout>
              <c:xMode val="edge"/>
              <c:yMode val="edge"/>
              <c:x val="6.6033154650456958E-3"/>
              <c:y val="0.43886966273166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\ &quot;S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70639408"/>
        <c:crossesAt val="-4"/>
        <c:crossBetween val="midCat"/>
        <c:minorUnit val="0.5"/>
      </c:valAx>
      <c:spPr>
        <a:solidFill>
          <a:schemeClr val="bg1">
            <a:lumMod val="85000"/>
          </a:schemeClr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400"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2000" b="1"/>
              <a:t>X - Ortalama Grafiği</a:t>
            </a:r>
          </a:p>
        </c:rich>
      </c:tx>
      <c:layout>
        <c:manualLayout>
          <c:xMode val="edge"/>
          <c:yMode val="edge"/>
          <c:x val="0.45625449317038103"/>
          <c:y val="1.932367149758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0400393694448588E-2"/>
          <c:y val="8.2557358077473886E-2"/>
          <c:w val="0.90960783090154063"/>
          <c:h val="0.79879994661684239"/>
        </c:manualLayout>
      </c:layout>
      <c:scatterChart>
        <c:scatterStyle val="lineMarker"/>
        <c:varyColors val="0"/>
        <c:ser>
          <c:idx val="0"/>
          <c:order val="0"/>
          <c:tx>
            <c:v>X-Kontrol Grafigi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strRef>
              <c:f>'Deney 7'!$E$6:$E$49</c:f>
              <c:strCache>
                <c:ptCount val="14"/>
                <c:pt idx="0">
                  <c:v>K5</c:v>
                </c:pt>
                <c:pt idx="8">
                  <c:v>K34</c:v>
                </c:pt>
                <c:pt idx="12">
                  <c:v>K8</c:v>
                </c:pt>
                <c:pt idx="13">
                  <c:v>K9</c:v>
                </c:pt>
              </c:strCache>
            </c:strRef>
          </c:xVal>
          <c:yVal>
            <c:numRef>
              <c:f>'Deney 7'!$B$6:$B$49</c:f>
              <c:numCache>
                <c:formatCode>0.00\ "S"</c:formatCode>
                <c:ptCount val="44"/>
                <c:pt idx="0">
                  <c:v>-0.65033600693691662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1.5836886094852722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0.74066045234482381</c:v>
                </c:pt>
                <c:pt idx="13">
                  <c:v>-0.10236770479562478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-0.94539586193607328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-0.10236770479562478</c:v>
                </c:pt>
                <c:pt idx="25">
                  <c:v>-0.52388178336584901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FA-495E-A016-4A05F15C1A4C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'Deney 1'!$I$35:$I$36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1'!$J$35:$J$36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6CF-46CB-A65F-A9552011A1C2}"/>
            </c:ext>
          </c:extLst>
        </c:ser>
        <c:ser>
          <c:idx val="2"/>
          <c:order val="2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'Deney 1'!$I$38:$I$39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1'!$J$38:$J$39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CF-46CB-A65F-A9552011A1C2}"/>
            </c:ext>
          </c:extLst>
        </c:ser>
        <c:ser>
          <c:idx val="3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'Deney 1'!$I$41:$I$42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1'!$J$41:$J$42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6CF-46CB-A65F-A9552011A1C2}"/>
            </c:ext>
          </c:extLst>
        </c:ser>
        <c:ser>
          <c:idx val="4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'Deney 1'!$I$44:$I$45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1'!$J$44:$J$45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6CF-46CB-A65F-A9552011A1C2}"/>
            </c:ext>
          </c:extLst>
        </c:ser>
        <c:ser>
          <c:idx val="5"/>
          <c:order val="5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'Deney 1'!$L$38:$L$39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1'!$M$38:$M$39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6CF-46CB-A65F-A9552011A1C2}"/>
            </c:ext>
          </c:extLst>
        </c:ser>
        <c:ser>
          <c:idx val="6"/>
          <c:order val="6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1'!$L$41:$L$42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1'!$M$41:$M$42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6CF-46CB-A65F-A9552011A1C2}"/>
            </c:ext>
          </c:extLst>
        </c:ser>
        <c:ser>
          <c:idx val="7"/>
          <c:order val="7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1'!$L$44:$L$45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1'!$M$44:$M$45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6CF-46CB-A65F-A9552011A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278752"/>
        <c:axId val="271279312"/>
      </c:scatterChart>
      <c:valAx>
        <c:axId val="271278752"/>
        <c:scaling>
          <c:orientation val="minMax"/>
          <c:max val="40"/>
          <c:min val="1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600" b="1"/>
                  <a:t>Laboratuvar Kodları</a:t>
                </a:r>
              </a:p>
            </c:rich>
          </c:tx>
          <c:layout>
            <c:manualLayout>
              <c:xMode val="edge"/>
              <c:yMode val="edge"/>
              <c:x val="0.4890290789496029"/>
              <c:y val="0.9436575500526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&quot;L&quot;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71279312"/>
        <c:crossesAt val="-5"/>
        <c:crossBetween val="midCat"/>
        <c:majorUnit val="1"/>
        <c:minorUnit val="1"/>
      </c:valAx>
      <c:valAx>
        <c:axId val="271279312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800" b="1"/>
                  <a:t>Z - Skoru</a:t>
                </a:r>
              </a:p>
            </c:rich>
          </c:tx>
          <c:layout>
            <c:manualLayout>
              <c:xMode val="edge"/>
              <c:yMode val="edge"/>
              <c:x val="6.6033154650456958E-3"/>
              <c:y val="0.43886966273166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\ &quot;S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71278752"/>
        <c:crossesAt val="-4"/>
        <c:crossBetween val="midCat"/>
        <c:minorUnit val="0.5"/>
      </c:valAx>
      <c:spPr>
        <a:solidFill>
          <a:schemeClr val="bg1">
            <a:lumMod val="85000"/>
          </a:schemeClr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400"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2000" b="1"/>
              <a:t>X - Ortalama Grafiği</a:t>
            </a:r>
          </a:p>
        </c:rich>
      </c:tx>
      <c:layout>
        <c:manualLayout>
          <c:xMode val="edge"/>
          <c:yMode val="edge"/>
          <c:x val="0.45625449317038103"/>
          <c:y val="1.932367149758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0400393694448588E-2"/>
          <c:y val="8.2557358077473886E-2"/>
          <c:w val="0.90960783090154063"/>
          <c:h val="0.79879994661684239"/>
        </c:manualLayout>
      </c:layout>
      <c:scatterChart>
        <c:scatterStyle val="lineMarker"/>
        <c:varyColors val="0"/>
        <c:ser>
          <c:idx val="0"/>
          <c:order val="0"/>
          <c:tx>
            <c:v>X-Kontrol Grafigi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strRef>
              <c:f>'Deney 8'!$E$6:$E$49</c:f>
              <c:strCache>
                <c:ptCount val="1"/>
                <c:pt idx="0">
                  <c:v>K5</c:v>
                </c:pt>
              </c:strCache>
            </c:strRef>
          </c:xVal>
          <c:yVal>
            <c:numRef>
              <c:f>'Deney 8'!$B$6:$B$49</c:f>
              <c:numCache>
                <c:formatCode>0.00\ "S"</c:formatCode>
                <c:ptCount val="44"/>
                <c:pt idx="0">
                  <c:v>0.12992571306288406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-0.12992571306288406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FA-495E-A016-4A05F15C1A4C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'Deney 1'!$I$35:$I$36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1'!$J$35:$J$36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6CF-46CB-A65F-A9552011A1C2}"/>
            </c:ext>
          </c:extLst>
        </c:ser>
        <c:ser>
          <c:idx val="2"/>
          <c:order val="2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'Deney 1'!$I$38:$I$39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1'!$J$38:$J$39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CF-46CB-A65F-A9552011A1C2}"/>
            </c:ext>
          </c:extLst>
        </c:ser>
        <c:ser>
          <c:idx val="3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'Deney 1'!$I$41:$I$42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1'!$J$41:$J$42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6CF-46CB-A65F-A9552011A1C2}"/>
            </c:ext>
          </c:extLst>
        </c:ser>
        <c:ser>
          <c:idx val="4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'Deney 1'!$I$44:$I$45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1'!$J$44:$J$45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6CF-46CB-A65F-A9552011A1C2}"/>
            </c:ext>
          </c:extLst>
        </c:ser>
        <c:ser>
          <c:idx val="5"/>
          <c:order val="5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'Deney 1'!$L$38:$L$39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1'!$M$38:$M$39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6CF-46CB-A65F-A9552011A1C2}"/>
            </c:ext>
          </c:extLst>
        </c:ser>
        <c:ser>
          <c:idx val="6"/>
          <c:order val="6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1'!$L$41:$L$42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1'!$M$41:$M$42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6CF-46CB-A65F-A9552011A1C2}"/>
            </c:ext>
          </c:extLst>
        </c:ser>
        <c:ser>
          <c:idx val="7"/>
          <c:order val="7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1'!$L$44:$L$45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1'!$M$44:$M$45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6CF-46CB-A65F-A9552011A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895040"/>
        <c:axId val="270895600"/>
      </c:scatterChart>
      <c:valAx>
        <c:axId val="270895040"/>
        <c:scaling>
          <c:orientation val="minMax"/>
          <c:max val="40"/>
          <c:min val="1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600" b="1"/>
                  <a:t>Laboratuvar Kodları</a:t>
                </a:r>
              </a:p>
            </c:rich>
          </c:tx>
          <c:layout>
            <c:manualLayout>
              <c:xMode val="edge"/>
              <c:yMode val="edge"/>
              <c:x val="0.4890290789496029"/>
              <c:y val="0.9436575500526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&quot;L&quot;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70895600"/>
        <c:crossesAt val="-5"/>
        <c:crossBetween val="midCat"/>
        <c:majorUnit val="1"/>
        <c:minorUnit val="1"/>
      </c:valAx>
      <c:valAx>
        <c:axId val="270895600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800" b="1"/>
                  <a:t>Z - Skoru</a:t>
                </a:r>
              </a:p>
            </c:rich>
          </c:tx>
          <c:layout>
            <c:manualLayout>
              <c:xMode val="edge"/>
              <c:yMode val="edge"/>
              <c:x val="6.6033154650456958E-3"/>
              <c:y val="0.43886966273166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\ &quot;S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70895040"/>
        <c:crossesAt val="-4"/>
        <c:crossBetween val="midCat"/>
        <c:minorUnit val="0.5"/>
      </c:valAx>
      <c:spPr>
        <a:solidFill>
          <a:schemeClr val="bg1">
            <a:lumMod val="85000"/>
          </a:schemeClr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400"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2000" b="1"/>
              <a:t>X - Ortalama Grafiği</a:t>
            </a:r>
          </a:p>
        </c:rich>
      </c:tx>
      <c:layout>
        <c:manualLayout>
          <c:xMode val="edge"/>
          <c:yMode val="edge"/>
          <c:x val="0.45625449317038103"/>
          <c:y val="1.932367149758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0400393694448588E-2"/>
          <c:y val="8.2557358077473886E-2"/>
          <c:w val="0.90960783090154063"/>
          <c:h val="0.79879994661684239"/>
        </c:manualLayout>
      </c:layout>
      <c:scatterChart>
        <c:scatterStyle val="lineMarker"/>
        <c:varyColors val="0"/>
        <c:ser>
          <c:idx val="0"/>
          <c:order val="0"/>
          <c:tx>
            <c:v>X-Kontrol Grafigi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strRef>
              <c:f>'Deney 9'!$E$6:$E$49</c:f>
              <c:strCache>
                <c:ptCount val="1"/>
                <c:pt idx="0">
                  <c:v>K5</c:v>
                </c:pt>
              </c:strCache>
            </c:strRef>
          </c:xVal>
          <c:yVal>
            <c:numRef>
              <c:f>'Deney 9'!$B$6:$B$49</c:f>
              <c:numCache>
                <c:formatCode>0.00\ "S"</c:formatCode>
                <c:ptCount val="44"/>
                <c:pt idx="0">
                  <c:v>-0.69079856313898846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0.69079856313898846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FA-495E-A016-4A05F15C1A4C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'Deney 1'!$I$35:$I$36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1'!$J$35:$J$36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6CF-46CB-A65F-A9552011A1C2}"/>
            </c:ext>
          </c:extLst>
        </c:ser>
        <c:ser>
          <c:idx val="2"/>
          <c:order val="2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'Deney 1'!$I$38:$I$39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1'!$J$38:$J$39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CF-46CB-A65F-A9552011A1C2}"/>
            </c:ext>
          </c:extLst>
        </c:ser>
        <c:ser>
          <c:idx val="3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'Deney 1'!$I$41:$I$42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1'!$J$41:$J$42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6CF-46CB-A65F-A9552011A1C2}"/>
            </c:ext>
          </c:extLst>
        </c:ser>
        <c:ser>
          <c:idx val="4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'Deney 1'!$I$44:$I$45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1'!$J$44:$J$45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6CF-46CB-A65F-A9552011A1C2}"/>
            </c:ext>
          </c:extLst>
        </c:ser>
        <c:ser>
          <c:idx val="5"/>
          <c:order val="5"/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'Deney 1'!$L$38:$L$39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1'!$M$38:$M$39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6CF-46CB-A65F-A9552011A1C2}"/>
            </c:ext>
          </c:extLst>
        </c:ser>
        <c:ser>
          <c:idx val="6"/>
          <c:order val="6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1'!$L$41:$L$42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1'!$M$41:$M$42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6CF-46CB-A65F-A9552011A1C2}"/>
            </c:ext>
          </c:extLst>
        </c:ser>
        <c:ser>
          <c:idx val="7"/>
          <c:order val="7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'Deney 1'!$L$44:$L$45</c:f>
              <c:numCache>
                <c:formatCode>"L"General</c:formatCode>
                <c:ptCount val="2"/>
                <c:pt idx="0">
                  <c:v>1</c:v>
                </c:pt>
                <c:pt idx="1">
                  <c:v>45</c:v>
                </c:pt>
              </c:numCache>
            </c:numRef>
          </c:xVal>
          <c:yVal>
            <c:numRef>
              <c:f>'Deney 1'!$M$44:$M$45</c:f>
              <c:numCache>
                <c:formatCode>General</c:formatCode>
                <c:ptCount val="2"/>
                <c:pt idx="0">
                  <c:v>-3</c:v>
                </c:pt>
                <c:pt idx="1">
                  <c:v>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6CF-46CB-A65F-A9552011A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502352"/>
        <c:axId val="271502912"/>
      </c:scatterChart>
      <c:valAx>
        <c:axId val="271502352"/>
        <c:scaling>
          <c:orientation val="minMax"/>
          <c:max val="40"/>
          <c:min val="1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600" b="1"/>
                  <a:t>Laboratuvar Kodları</a:t>
                </a:r>
              </a:p>
            </c:rich>
          </c:tx>
          <c:layout>
            <c:manualLayout>
              <c:xMode val="edge"/>
              <c:yMode val="edge"/>
              <c:x val="0.4890290789496029"/>
              <c:y val="0.9436575500526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&quot;L&quot;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71502912"/>
        <c:crossesAt val="-5"/>
        <c:crossBetween val="midCat"/>
        <c:majorUnit val="1"/>
        <c:minorUnit val="1"/>
      </c:valAx>
      <c:valAx>
        <c:axId val="271502912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800" b="1"/>
                  <a:t>Z - Skoru</a:t>
                </a:r>
              </a:p>
            </c:rich>
          </c:tx>
          <c:layout>
            <c:manualLayout>
              <c:xMode val="edge"/>
              <c:yMode val="edge"/>
              <c:x val="6.6033154650456958E-3"/>
              <c:y val="0.43886966273166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\ &quot;S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71502352"/>
        <c:crossesAt val="-4"/>
        <c:crossBetween val="midCat"/>
        <c:minorUnit val="0.5"/>
      </c:valAx>
      <c:spPr>
        <a:solidFill>
          <a:schemeClr val="bg1">
            <a:lumMod val="85000"/>
          </a:schemeClr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400"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1020536</xdr:colOff>
      <xdr:row>0</xdr:row>
      <xdr:rowOff>136072</xdr:rowOff>
    </xdr:from>
    <xdr:to>
      <xdr:col>1</xdr:col>
      <xdr:colOff>258536</xdr:colOff>
      <xdr:row>4</xdr:row>
      <xdr:rowOff>96611</xdr:rowOff>
    </xdr:to>
    <xdr:pic>
      <xdr:nvPicPr>
        <xdr:cNvPr id="6" name="Resim 1" descr="dsi_logo_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536" y="136072"/>
          <a:ext cx="1034143" cy="858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326571</xdr:colOff>
      <xdr:row>0</xdr:row>
      <xdr:rowOff>136072</xdr:rowOff>
    </xdr:from>
    <xdr:to>
      <xdr:col>16</xdr:col>
      <xdr:colOff>476249</xdr:colOff>
      <xdr:row>4</xdr:row>
      <xdr:rowOff>96611</xdr:rowOff>
    </xdr:to>
    <xdr:pic>
      <xdr:nvPicPr>
        <xdr:cNvPr id="7" name="Resim 1" descr="dsi_logo_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7214" y="136072"/>
          <a:ext cx="1047749" cy="858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48</xdr:col>
      <xdr:colOff>408214</xdr:colOff>
      <xdr:row>0</xdr:row>
      <xdr:rowOff>136072</xdr:rowOff>
    </xdr:from>
    <xdr:to>
      <xdr:col>49</xdr:col>
      <xdr:colOff>557893</xdr:colOff>
      <xdr:row>4</xdr:row>
      <xdr:rowOff>96611</xdr:rowOff>
    </xdr:to>
    <xdr:pic>
      <xdr:nvPicPr>
        <xdr:cNvPr id="8" name="Resim 1" descr="dsi_logo_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32714" y="136072"/>
          <a:ext cx="993322" cy="858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59</xdr:col>
      <xdr:colOff>340178</xdr:colOff>
      <xdr:row>0</xdr:row>
      <xdr:rowOff>136072</xdr:rowOff>
    </xdr:from>
    <xdr:to>
      <xdr:col>60</xdr:col>
      <xdr:colOff>530678</xdr:colOff>
      <xdr:row>4</xdr:row>
      <xdr:rowOff>96611</xdr:rowOff>
    </xdr:to>
    <xdr:pic>
      <xdr:nvPicPr>
        <xdr:cNvPr id="9" name="Resim 1" descr="dsi_logo_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62464" y="136072"/>
          <a:ext cx="1034143" cy="858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104486</xdr:colOff>
      <xdr:row>0</xdr:row>
      <xdr:rowOff>51377</xdr:rowOff>
    </xdr:from>
    <xdr:to>
      <xdr:col>29</xdr:col>
      <xdr:colOff>609600</xdr:colOff>
      <xdr:row>26</xdr:row>
      <xdr:rowOff>133928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8EC76A60-FA45-4D4A-BC5A-03132892F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296636</xdr:colOff>
      <xdr:row>0</xdr:row>
      <xdr:rowOff>228600</xdr:rowOff>
    </xdr:from>
    <xdr:to>
      <xdr:col>0</xdr:col>
      <xdr:colOff>1257300</xdr:colOff>
      <xdr:row>3</xdr:row>
      <xdr:rowOff>0</xdr:rowOff>
    </xdr:to>
    <xdr:pic>
      <xdr:nvPicPr>
        <xdr:cNvPr id="3" name="Resim 1" descr="dsi_logo_s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6" y="228600"/>
          <a:ext cx="960664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104486</xdr:colOff>
      <xdr:row>0</xdr:row>
      <xdr:rowOff>51377</xdr:rowOff>
    </xdr:from>
    <xdr:to>
      <xdr:col>29</xdr:col>
      <xdr:colOff>609600</xdr:colOff>
      <xdr:row>26</xdr:row>
      <xdr:rowOff>133928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8EC76A60-FA45-4D4A-BC5A-03132892F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296636</xdr:colOff>
      <xdr:row>0</xdr:row>
      <xdr:rowOff>228600</xdr:rowOff>
    </xdr:from>
    <xdr:to>
      <xdr:col>0</xdr:col>
      <xdr:colOff>1257300</xdr:colOff>
      <xdr:row>3</xdr:row>
      <xdr:rowOff>0</xdr:rowOff>
    </xdr:to>
    <xdr:pic>
      <xdr:nvPicPr>
        <xdr:cNvPr id="3" name="Resim 1" descr="dsi_logo_s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6" y="228600"/>
          <a:ext cx="960664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104486</xdr:colOff>
      <xdr:row>0</xdr:row>
      <xdr:rowOff>51377</xdr:rowOff>
    </xdr:from>
    <xdr:to>
      <xdr:col>29</xdr:col>
      <xdr:colOff>609600</xdr:colOff>
      <xdr:row>26</xdr:row>
      <xdr:rowOff>133928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8EC76A60-FA45-4D4A-BC5A-03132892F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296636</xdr:colOff>
      <xdr:row>0</xdr:row>
      <xdr:rowOff>228600</xdr:rowOff>
    </xdr:from>
    <xdr:to>
      <xdr:col>0</xdr:col>
      <xdr:colOff>1257300</xdr:colOff>
      <xdr:row>3</xdr:row>
      <xdr:rowOff>0</xdr:rowOff>
    </xdr:to>
    <xdr:pic>
      <xdr:nvPicPr>
        <xdr:cNvPr id="3" name="Resim 1" descr="dsi_logo_s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6" y="228600"/>
          <a:ext cx="960664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104486</xdr:colOff>
      <xdr:row>0</xdr:row>
      <xdr:rowOff>51377</xdr:rowOff>
    </xdr:from>
    <xdr:to>
      <xdr:col>29</xdr:col>
      <xdr:colOff>609600</xdr:colOff>
      <xdr:row>26</xdr:row>
      <xdr:rowOff>133928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8EC76A60-FA45-4D4A-BC5A-03132892F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296636</xdr:colOff>
      <xdr:row>0</xdr:row>
      <xdr:rowOff>228600</xdr:rowOff>
    </xdr:from>
    <xdr:to>
      <xdr:col>0</xdr:col>
      <xdr:colOff>1257300</xdr:colOff>
      <xdr:row>3</xdr:row>
      <xdr:rowOff>0</xdr:rowOff>
    </xdr:to>
    <xdr:pic>
      <xdr:nvPicPr>
        <xdr:cNvPr id="3" name="Resim 1" descr="dsi_logo_s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6" y="228600"/>
          <a:ext cx="960664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104486</xdr:colOff>
      <xdr:row>0</xdr:row>
      <xdr:rowOff>51377</xdr:rowOff>
    </xdr:from>
    <xdr:to>
      <xdr:col>29</xdr:col>
      <xdr:colOff>609600</xdr:colOff>
      <xdr:row>26</xdr:row>
      <xdr:rowOff>133928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8EC76A60-FA45-4D4A-BC5A-03132892F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296636</xdr:colOff>
      <xdr:row>0</xdr:row>
      <xdr:rowOff>228600</xdr:rowOff>
    </xdr:from>
    <xdr:to>
      <xdr:col>0</xdr:col>
      <xdr:colOff>1257300</xdr:colOff>
      <xdr:row>3</xdr:row>
      <xdr:rowOff>0</xdr:rowOff>
    </xdr:to>
    <xdr:pic>
      <xdr:nvPicPr>
        <xdr:cNvPr id="3" name="Resim 1" descr="dsi_logo_s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6" y="228600"/>
          <a:ext cx="960664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104486</xdr:colOff>
      <xdr:row>0</xdr:row>
      <xdr:rowOff>51377</xdr:rowOff>
    </xdr:from>
    <xdr:to>
      <xdr:col>29</xdr:col>
      <xdr:colOff>609600</xdr:colOff>
      <xdr:row>26</xdr:row>
      <xdr:rowOff>133928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8EC76A60-FA45-4D4A-BC5A-03132892F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296636</xdr:colOff>
      <xdr:row>0</xdr:row>
      <xdr:rowOff>228600</xdr:rowOff>
    </xdr:from>
    <xdr:to>
      <xdr:col>0</xdr:col>
      <xdr:colOff>1257300</xdr:colOff>
      <xdr:row>3</xdr:row>
      <xdr:rowOff>0</xdr:rowOff>
    </xdr:to>
    <xdr:pic>
      <xdr:nvPicPr>
        <xdr:cNvPr id="3" name="Resim 1" descr="dsi_logo_s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6" y="228600"/>
          <a:ext cx="960664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104486</xdr:colOff>
      <xdr:row>0</xdr:row>
      <xdr:rowOff>51377</xdr:rowOff>
    </xdr:from>
    <xdr:to>
      <xdr:col>29</xdr:col>
      <xdr:colOff>609600</xdr:colOff>
      <xdr:row>26</xdr:row>
      <xdr:rowOff>133928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8EC76A60-FA45-4D4A-BC5A-03132892F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296636</xdr:colOff>
      <xdr:row>0</xdr:row>
      <xdr:rowOff>228600</xdr:rowOff>
    </xdr:from>
    <xdr:to>
      <xdr:col>0</xdr:col>
      <xdr:colOff>1257300</xdr:colOff>
      <xdr:row>3</xdr:row>
      <xdr:rowOff>0</xdr:rowOff>
    </xdr:to>
    <xdr:pic>
      <xdr:nvPicPr>
        <xdr:cNvPr id="3" name="Resim 1" descr="dsi_logo_s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6" y="228600"/>
          <a:ext cx="960664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104486</xdr:colOff>
      <xdr:row>0</xdr:row>
      <xdr:rowOff>51377</xdr:rowOff>
    </xdr:from>
    <xdr:to>
      <xdr:col>29</xdr:col>
      <xdr:colOff>609600</xdr:colOff>
      <xdr:row>26</xdr:row>
      <xdr:rowOff>133928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8EC76A60-FA45-4D4A-BC5A-03132892F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296636</xdr:colOff>
      <xdr:row>0</xdr:row>
      <xdr:rowOff>228600</xdr:rowOff>
    </xdr:from>
    <xdr:to>
      <xdr:col>0</xdr:col>
      <xdr:colOff>1257300</xdr:colOff>
      <xdr:row>3</xdr:row>
      <xdr:rowOff>0</xdr:rowOff>
    </xdr:to>
    <xdr:pic>
      <xdr:nvPicPr>
        <xdr:cNvPr id="3" name="Resim 1" descr="dsi_logo_s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6" y="228600"/>
          <a:ext cx="960664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104486</xdr:colOff>
      <xdr:row>0</xdr:row>
      <xdr:rowOff>51377</xdr:rowOff>
    </xdr:from>
    <xdr:to>
      <xdr:col>29</xdr:col>
      <xdr:colOff>609600</xdr:colOff>
      <xdr:row>26</xdr:row>
      <xdr:rowOff>133928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8EC76A60-FA45-4D4A-BC5A-03132892F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296636</xdr:colOff>
      <xdr:row>0</xdr:row>
      <xdr:rowOff>228600</xdr:rowOff>
    </xdr:from>
    <xdr:to>
      <xdr:col>0</xdr:col>
      <xdr:colOff>1257300</xdr:colOff>
      <xdr:row>3</xdr:row>
      <xdr:rowOff>0</xdr:rowOff>
    </xdr:to>
    <xdr:pic>
      <xdr:nvPicPr>
        <xdr:cNvPr id="3" name="Resim 1" descr="dsi_logo_s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6" y="228600"/>
          <a:ext cx="960664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104486</xdr:colOff>
      <xdr:row>0</xdr:row>
      <xdr:rowOff>51377</xdr:rowOff>
    </xdr:from>
    <xdr:to>
      <xdr:col>29</xdr:col>
      <xdr:colOff>609600</xdr:colOff>
      <xdr:row>26</xdr:row>
      <xdr:rowOff>133928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8EC76A60-FA45-4D4A-BC5A-03132892F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296636</xdr:colOff>
      <xdr:row>0</xdr:row>
      <xdr:rowOff>228600</xdr:rowOff>
    </xdr:from>
    <xdr:to>
      <xdr:col>0</xdr:col>
      <xdr:colOff>1257300</xdr:colOff>
      <xdr:row>3</xdr:row>
      <xdr:rowOff>0</xdr:rowOff>
    </xdr:to>
    <xdr:pic>
      <xdr:nvPicPr>
        <xdr:cNvPr id="3" name="Resim 1" descr="dsi_logo_s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6" y="228600"/>
          <a:ext cx="960664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237836</xdr:colOff>
      <xdr:row>0</xdr:row>
      <xdr:rowOff>0</xdr:rowOff>
    </xdr:from>
    <xdr:to>
      <xdr:col>30</xdr:col>
      <xdr:colOff>38100</xdr:colOff>
      <xdr:row>26</xdr:row>
      <xdr:rowOff>82551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8EC76A60-FA45-4D4A-BC5A-03132892F8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296636</xdr:colOff>
      <xdr:row>0</xdr:row>
      <xdr:rowOff>228600</xdr:rowOff>
    </xdr:from>
    <xdr:to>
      <xdr:col>0</xdr:col>
      <xdr:colOff>1257300</xdr:colOff>
      <xdr:row>3</xdr:row>
      <xdr:rowOff>0</xdr:rowOff>
    </xdr:to>
    <xdr:pic>
      <xdr:nvPicPr>
        <xdr:cNvPr id="4" name="Resim 1" descr="dsi_logo_s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6" y="228600"/>
          <a:ext cx="960664" cy="858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196850</xdr:colOff>
      <xdr:row>0</xdr:row>
      <xdr:rowOff>158750</xdr:rowOff>
    </xdr:from>
    <xdr:to>
      <xdr:col>30</xdr:col>
      <xdr:colOff>685800</xdr:colOff>
      <xdr:row>26</xdr:row>
      <xdr:rowOff>139700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BEA890C5-4636-444A-ABBA-D748A7E0EF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296636</xdr:colOff>
      <xdr:row>1</xdr:row>
      <xdr:rowOff>0</xdr:rowOff>
    </xdr:from>
    <xdr:to>
      <xdr:col>0</xdr:col>
      <xdr:colOff>1257300</xdr:colOff>
      <xdr:row>3</xdr:row>
      <xdr:rowOff>1361</xdr:rowOff>
    </xdr:to>
    <xdr:pic>
      <xdr:nvPicPr>
        <xdr:cNvPr id="3" name="Resim 1" descr="dsi_logo_s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6" y="361950"/>
          <a:ext cx="960664" cy="915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0</xdr:row>
      <xdr:rowOff>133350</xdr:rowOff>
    </xdr:from>
    <xdr:to>
      <xdr:col>29</xdr:col>
      <xdr:colOff>673100</xdr:colOff>
      <xdr:row>26</xdr:row>
      <xdr:rowOff>254000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AAEA3825-508B-4B0B-9FE9-4EEFB167B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296636</xdr:colOff>
      <xdr:row>0</xdr:row>
      <xdr:rowOff>190500</xdr:rowOff>
    </xdr:from>
    <xdr:to>
      <xdr:col>0</xdr:col>
      <xdr:colOff>1257300</xdr:colOff>
      <xdr:row>3</xdr:row>
      <xdr:rowOff>1361</xdr:rowOff>
    </xdr:to>
    <xdr:pic>
      <xdr:nvPicPr>
        <xdr:cNvPr id="4" name="Resim 1" descr="dsi_logo_s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6" y="190500"/>
          <a:ext cx="960664" cy="801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0</xdr:row>
      <xdr:rowOff>273050</xdr:rowOff>
    </xdr:from>
    <xdr:to>
      <xdr:col>30</xdr:col>
      <xdr:colOff>63500</xdr:colOff>
      <xdr:row>26</xdr:row>
      <xdr:rowOff>165100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FC68B05C-71D9-4A52-9E94-0C73D1A44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296636</xdr:colOff>
      <xdr:row>0</xdr:row>
      <xdr:rowOff>228600</xdr:rowOff>
    </xdr:from>
    <xdr:to>
      <xdr:col>0</xdr:col>
      <xdr:colOff>1257300</xdr:colOff>
      <xdr:row>3</xdr:row>
      <xdr:rowOff>0</xdr:rowOff>
    </xdr:to>
    <xdr:pic>
      <xdr:nvPicPr>
        <xdr:cNvPr id="3" name="Resim 1" descr="dsi_logo_s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6" y="228600"/>
          <a:ext cx="960664" cy="858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161636</xdr:colOff>
      <xdr:row>0</xdr:row>
      <xdr:rowOff>184727</xdr:rowOff>
    </xdr:from>
    <xdr:to>
      <xdr:col>26</xdr:col>
      <xdr:colOff>407553</xdr:colOff>
      <xdr:row>27</xdr:row>
      <xdr:rowOff>57728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B7F355B4-33CA-4555-A450-92E6A9194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296636</xdr:colOff>
      <xdr:row>0</xdr:row>
      <xdr:rowOff>228600</xdr:rowOff>
    </xdr:from>
    <xdr:to>
      <xdr:col>0</xdr:col>
      <xdr:colOff>1257300</xdr:colOff>
      <xdr:row>3</xdr:row>
      <xdr:rowOff>0</xdr:rowOff>
    </xdr:to>
    <xdr:pic>
      <xdr:nvPicPr>
        <xdr:cNvPr id="3" name="Resim 1" descr="dsi_logo_s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6" y="228600"/>
          <a:ext cx="96066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161636</xdr:colOff>
      <xdr:row>0</xdr:row>
      <xdr:rowOff>184727</xdr:rowOff>
    </xdr:from>
    <xdr:to>
      <xdr:col>33</xdr:col>
      <xdr:colOff>457200</xdr:colOff>
      <xdr:row>27</xdr:row>
      <xdr:rowOff>57728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8EC76A60-FA45-4D4A-BC5A-03132892F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296636</xdr:colOff>
      <xdr:row>0</xdr:row>
      <xdr:rowOff>228600</xdr:rowOff>
    </xdr:from>
    <xdr:to>
      <xdr:col>0</xdr:col>
      <xdr:colOff>1257300</xdr:colOff>
      <xdr:row>3</xdr:row>
      <xdr:rowOff>0</xdr:rowOff>
    </xdr:to>
    <xdr:pic>
      <xdr:nvPicPr>
        <xdr:cNvPr id="3" name="Resim 1" descr="dsi_logo_s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6" y="228600"/>
          <a:ext cx="960664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161636</xdr:colOff>
      <xdr:row>0</xdr:row>
      <xdr:rowOff>184727</xdr:rowOff>
    </xdr:from>
    <xdr:to>
      <xdr:col>33</xdr:col>
      <xdr:colOff>457200</xdr:colOff>
      <xdr:row>27</xdr:row>
      <xdr:rowOff>57728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8EC76A60-FA45-4D4A-BC5A-03132892F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296636</xdr:colOff>
      <xdr:row>0</xdr:row>
      <xdr:rowOff>228600</xdr:rowOff>
    </xdr:from>
    <xdr:to>
      <xdr:col>0</xdr:col>
      <xdr:colOff>1257300</xdr:colOff>
      <xdr:row>3</xdr:row>
      <xdr:rowOff>0</xdr:rowOff>
    </xdr:to>
    <xdr:pic>
      <xdr:nvPicPr>
        <xdr:cNvPr id="3" name="Resim 1" descr="dsi_logo_s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6" y="228600"/>
          <a:ext cx="960664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161636</xdr:colOff>
      <xdr:row>0</xdr:row>
      <xdr:rowOff>184727</xdr:rowOff>
    </xdr:from>
    <xdr:to>
      <xdr:col>33</xdr:col>
      <xdr:colOff>457200</xdr:colOff>
      <xdr:row>27</xdr:row>
      <xdr:rowOff>57728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8EC76A60-FA45-4D4A-BC5A-03132892F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296636</xdr:colOff>
      <xdr:row>0</xdr:row>
      <xdr:rowOff>228600</xdr:rowOff>
    </xdr:from>
    <xdr:to>
      <xdr:col>0</xdr:col>
      <xdr:colOff>1257300</xdr:colOff>
      <xdr:row>3</xdr:row>
      <xdr:rowOff>0</xdr:rowOff>
    </xdr:to>
    <xdr:pic>
      <xdr:nvPicPr>
        <xdr:cNvPr id="3" name="Resim 1" descr="dsi_logo_s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6" y="228600"/>
          <a:ext cx="960664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">
    <tabColor indexed="11"/>
  </sheetPr>
  <dimension ref="A1:CF59"/>
  <sheetViews>
    <sheetView tabSelected="1" topLeftCell="U1" zoomScale="70" zoomScaleNormal="70" workbookViewId="0">
      <selection activeCell="AU3" sqref="AU3:AV4"/>
    </sheetView>
  </sheetViews>
  <sheetFormatPr defaultColWidth="9.140625" defaultRowHeight="18" x14ac:dyDescent="0.25"/>
  <cols>
    <col min="1" max="1" width="26.85546875" style="10" customWidth="1"/>
    <col min="2" max="2" width="18.42578125" style="10" customWidth="1"/>
    <col min="3" max="3" width="12.85546875" style="2" customWidth="1"/>
    <col min="4" max="4" width="13.140625" style="2" customWidth="1"/>
    <col min="5" max="5" width="12.28515625" style="2" customWidth="1"/>
    <col min="6" max="6" width="13" style="2" customWidth="1"/>
    <col min="7" max="7" width="13.140625" style="5" customWidth="1"/>
    <col min="8" max="8" width="12.85546875" style="3" customWidth="1"/>
    <col min="9" max="9" width="12.28515625" style="3" customWidth="1"/>
    <col min="10" max="10" width="12.140625" style="3" customWidth="1"/>
    <col min="11" max="11" width="14.28515625" style="3" customWidth="1"/>
    <col min="12" max="12" width="15.85546875" style="3" customWidth="1"/>
    <col min="13" max="13" width="15.42578125" style="3" customWidth="1"/>
    <col min="14" max="14" width="14.42578125" style="3" customWidth="1"/>
    <col min="15" max="15" width="17.5703125" style="3" customWidth="1"/>
    <col min="16" max="16" width="14.5703125" style="3" customWidth="1"/>
    <col min="17" max="17" width="20.42578125" style="3" customWidth="1"/>
    <col min="18" max="19" width="13.140625" style="3" customWidth="1"/>
    <col min="20" max="20" width="12.7109375" style="3" customWidth="1"/>
    <col min="21" max="21" width="13.7109375" style="3" customWidth="1"/>
    <col min="22" max="22" width="13.42578125" style="3" customWidth="1"/>
    <col min="23" max="24" width="13" style="3" customWidth="1"/>
    <col min="25" max="25" width="12.28515625" style="3" customWidth="1"/>
    <col min="26" max="26" width="13.140625" style="3" customWidth="1"/>
    <col min="27" max="27" width="14.42578125" style="3" customWidth="1"/>
    <col min="28" max="28" width="13.28515625" style="3" customWidth="1"/>
    <col min="29" max="29" width="12.85546875" style="3" customWidth="1"/>
    <col min="30" max="30" width="13.7109375" style="3" customWidth="1"/>
    <col min="31" max="31" width="16.42578125" style="3" customWidth="1"/>
    <col min="32" max="32" width="14.28515625" style="3" customWidth="1"/>
    <col min="33" max="33" width="10.85546875" style="3" customWidth="1"/>
    <col min="34" max="34" width="14.5703125" style="3" customWidth="1"/>
    <col min="35" max="35" width="16.140625" style="3" customWidth="1"/>
    <col min="36" max="36" width="15.42578125" style="3" customWidth="1"/>
    <col min="37" max="41" width="12.7109375" style="3" customWidth="1"/>
    <col min="42" max="42" width="16.5703125" style="3" customWidth="1"/>
    <col min="43" max="43" width="16.42578125" style="3" customWidth="1"/>
    <col min="44" max="44" width="14.5703125" style="3" customWidth="1"/>
    <col min="45" max="45" width="14.85546875" style="3" customWidth="1"/>
    <col min="46" max="46" width="12.7109375" style="4" customWidth="1"/>
    <col min="47" max="47" width="12.7109375" style="3" customWidth="1"/>
    <col min="48" max="48" width="15.42578125" style="3" customWidth="1"/>
    <col min="49" max="49" width="12.7109375" style="3" customWidth="1"/>
    <col min="50" max="50" width="15.85546875" style="3" customWidth="1"/>
    <col min="51" max="61" width="12.7109375" style="3" customWidth="1"/>
    <col min="62" max="62" width="15" style="3" customWidth="1"/>
    <col min="63" max="72" width="12.7109375" style="3" customWidth="1"/>
    <col min="73" max="73" width="13" style="3" customWidth="1"/>
    <col min="74" max="74" width="11.42578125" style="3" customWidth="1"/>
    <col min="75" max="75" width="11.28515625" style="3" customWidth="1"/>
    <col min="76" max="77" width="10.140625" style="3" customWidth="1"/>
    <col min="78" max="78" width="10.42578125" style="3" customWidth="1"/>
    <col min="79" max="79" width="11.5703125" style="3" customWidth="1"/>
    <col min="80" max="80" width="13" style="3" customWidth="1"/>
    <col min="81" max="81" width="12.7109375" style="1" customWidth="1"/>
    <col min="82" max="84" width="12.7109375" style="2" customWidth="1"/>
    <col min="85" max="16384" width="9.140625" style="2"/>
  </cols>
  <sheetData>
    <row r="1" spans="1:84" ht="23.25" customHeight="1" x14ac:dyDescent="0.2">
      <c r="A1" s="110"/>
      <c r="B1" s="110"/>
      <c r="C1" s="108" t="s">
        <v>113</v>
      </c>
      <c r="D1" s="108"/>
      <c r="E1" s="108"/>
      <c r="F1" s="108"/>
      <c r="G1" s="108"/>
      <c r="H1" s="108"/>
      <c r="I1" s="108"/>
      <c r="J1" s="108"/>
      <c r="K1" s="108"/>
      <c r="L1" s="108"/>
      <c r="M1" s="111" t="s">
        <v>114</v>
      </c>
      <c r="N1" s="111"/>
      <c r="O1" s="43" t="s">
        <v>130</v>
      </c>
      <c r="P1" s="110"/>
      <c r="Q1" s="110"/>
      <c r="R1" s="108" t="s">
        <v>113</v>
      </c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11" t="s">
        <v>114</v>
      </c>
      <c r="AT1" s="111"/>
      <c r="AU1" s="121" t="s">
        <v>130</v>
      </c>
      <c r="AV1" s="122"/>
      <c r="AW1" s="110"/>
      <c r="AX1" s="110"/>
      <c r="AY1" s="113" t="s">
        <v>113</v>
      </c>
      <c r="AZ1" s="113"/>
      <c r="BA1" s="113"/>
      <c r="BB1" s="113"/>
      <c r="BC1" s="113"/>
      <c r="BD1" s="113"/>
      <c r="BE1" s="111" t="s">
        <v>114</v>
      </c>
      <c r="BF1" s="111"/>
      <c r="BG1" s="43" t="s">
        <v>130</v>
      </c>
      <c r="BH1" s="110"/>
      <c r="BI1" s="110"/>
      <c r="BJ1" s="108" t="s">
        <v>113</v>
      </c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11" t="s">
        <v>114</v>
      </c>
      <c r="CA1" s="111"/>
      <c r="CB1" s="43" t="s">
        <v>130</v>
      </c>
    </row>
    <row r="2" spans="1:84" ht="21.75" customHeight="1" x14ac:dyDescent="0.2">
      <c r="A2" s="110"/>
      <c r="B2" s="110"/>
      <c r="C2" s="109" t="s">
        <v>115</v>
      </c>
      <c r="D2" s="109"/>
      <c r="E2" s="109"/>
      <c r="F2" s="109"/>
      <c r="G2" s="109"/>
      <c r="H2" s="109"/>
      <c r="I2" s="109"/>
      <c r="J2" s="109"/>
      <c r="K2" s="109"/>
      <c r="L2" s="109"/>
      <c r="M2" s="111" t="s">
        <v>116</v>
      </c>
      <c r="N2" s="111"/>
      <c r="O2" s="44" t="s">
        <v>152</v>
      </c>
      <c r="P2" s="110"/>
      <c r="Q2" s="110"/>
      <c r="R2" s="109" t="s">
        <v>115</v>
      </c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11" t="s">
        <v>116</v>
      </c>
      <c r="AT2" s="111"/>
      <c r="AU2" s="123" t="s">
        <v>152</v>
      </c>
      <c r="AV2" s="124"/>
      <c r="AW2" s="110"/>
      <c r="AX2" s="110"/>
      <c r="AY2" s="114" t="s">
        <v>115</v>
      </c>
      <c r="AZ2" s="114"/>
      <c r="BA2" s="114"/>
      <c r="BB2" s="114"/>
      <c r="BC2" s="114"/>
      <c r="BD2" s="114"/>
      <c r="BE2" s="111" t="s">
        <v>116</v>
      </c>
      <c r="BF2" s="111"/>
      <c r="BG2" s="44" t="s">
        <v>152</v>
      </c>
      <c r="BH2" s="110"/>
      <c r="BI2" s="110"/>
      <c r="BJ2" s="109" t="s">
        <v>115</v>
      </c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11" t="s">
        <v>116</v>
      </c>
      <c r="CA2" s="111"/>
      <c r="CB2" s="44" t="s">
        <v>152</v>
      </c>
    </row>
    <row r="3" spans="1:84" ht="12.75" customHeight="1" x14ac:dyDescent="0.2">
      <c r="A3" s="110"/>
      <c r="B3" s="110"/>
      <c r="C3" s="109" t="s">
        <v>150</v>
      </c>
      <c r="D3" s="109"/>
      <c r="E3" s="109"/>
      <c r="F3" s="109"/>
      <c r="G3" s="109"/>
      <c r="H3" s="109"/>
      <c r="I3" s="109"/>
      <c r="J3" s="109"/>
      <c r="K3" s="109"/>
      <c r="L3" s="109"/>
      <c r="M3" s="111" t="s">
        <v>117</v>
      </c>
      <c r="N3" s="111"/>
      <c r="O3" s="112" t="s">
        <v>153</v>
      </c>
      <c r="P3" s="110"/>
      <c r="Q3" s="110"/>
      <c r="R3" s="109" t="s">
        <v>131</v>
      </c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11" t="s">
        <v>117</v>
      </c>
      <c r="AT3" s="111"/>
      <c r="AU3" s="115" t="s">
        <v>153</v>
      </c>
      <c r="AV3" s="116"/>
      <c r="AW3" s="110"/>
      <c r="AX3" s="110"/>
      <c r="AY3" s="114" t="s">
        <v>131</v>
      </c>
      <c r="AZ3" s="114"/>
      <c r="BA3" s="114"/>
      <c r="BB3" s="114"/>
      <c r="BC3" s="114"/>
      <c r="BD3" s="114"/>
      <c r="BE3" s="111" t="s">
        <v>117</v>
      </c>
      <c r="BF3" s="111"/>
      <c r="BG3" s="112" t="s">
        <v>153</v>
      </c>
      <c r="BH3" s="110"/>
      <c r="BI3" s="110"/>
      <c r="BJ3" s="109" t="s">
        <v>131</v>
      </c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11" t="s">
        <v>117</v>
      </c>
      <c r="CA3" s="111"/>
      <c r="CB3" s="112" t="s">
        <v>153</v>
      </c>
    </row>
    <row r="4" spans="1:84" ht="12.75" customHeight="1" x14ac:dyDescent="0.2">
      <c r="A4" s="110"/>
      <c r="B4" s="110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  <c r="N4" s="111"/>
      <c r="O4" s="112"/>
      <c r="P4" s="110"/>
      <c r="Q4" s="110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11"/>
      <c r="AT4" s="111"/>
      <c r="AU4" s="117"/>
      <c r="AV4" s="118"/>
      <c r="AW4" s="110"/>
      <c r="AX4" s="110"/>
      <c r="AY4" s="114"/>
      <c r="AZ4" s="114"/>
      <c r="BA4" s="114"/>
      <c r="BB4" s="114"/>
      <c r="BC4" s="114"/>
      <c r="BD4" s="114"/>
      <c r="BE4" s="111"/>
      <c r="BF4" s="111"/>
      <c r="BG4" s="112"/>
      <c r="BH4" s="110"/>
      <c r="BI4" s="110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11"/>
      <c r="CA4" s="111"/>
      <c r="CB4" s="112"/>
    </row>
    <row r="5" spans="1:84" ht="16.5" customHeight="1" x14ac:dyDescent="0.2">
      <c r="A5" s="110"/>
      <c r="B5" s="110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11" t="s">
        <v>118</v>
      </c>
      <c r="N5" s="111"/>
      <c r="O5" s="45" t="s">
        <v>119</v>
      </c>
      <c r="P5" s="110"/>
      <c r="Q5" s="110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11" t="s">
        <v>118</v>
      </c>
      <c r="AT5" s="111"/>
      <c r="AU5" s="119" t="s">
        <v>119</v>
      </c>
      <c r="AV5" s="120"/>
      <c r="AW5" s="110"/>
      <c r="AX5" s="110"/>
      <c r="AY5" s="114"/>
      <c r="AZ5" s="114"/>
      <c r="BA5" s="114"/>
      <c r="BB5" s="114"/>
      <c r="BC5" s="114"/>
      <c r="BD5" s="114"/>
      <c r="BE5" s="111" t="s">
        <v>118</v>
      </c>
      <c r="BF5" s="111"/>
      <c r="BG5" s="45" t="s">
        <v>119</v>
      </c>
      <c r="BH5" s="110"/>
      <c r="BI5" s="110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11" t="s">
        <v>118</v>
      </c>
      <c r="CA5" s="111"/>
      <c r="CB5" s="45" t="s">
        <v>119</v>
      </c>
    </row>
    <row r="6" spans="1:84" s="30" customFormat="1" ht="23.45" customHeight="1" x14ac:dyDescent="0.2">
      <c r="A6" s="46"/>
      <c r="B6" s="47"/>
      <c r="C6" s="99" t="s">
        <v>19</v>
      </c>
      <c r="D6" s="99"/>
      <c r="E6" s="99"/>
      <c r="F6" s="99"/>
      <c r="G6" s="99"/>
      <c r="H6" s="99"/>
      <c r="I6" s="99"/>
      <c r="J6" s="99"/>
      <c r="K6" s="99"/>
      <c r="L6" s="99" t="s">
        <v>23</v>
      </c>
      <c r="M6" s="99"/>
      <c r="N6" s="99"/>
      <c r="O6" s="99"/>
      <c r="P6" s="100" t="s">
        <v>20</v>
      </c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1" t="s">
        <v>21</v>
      </c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2" t="s">
        <v>22</v>
      </c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</row>
    <row r="7" spans="1:84" s="7" customFormat="1" ht="54.75" customHeight="1" x14ac:dyDescent="0.2">
      <c r="A7" s="107" t="s">
        <v>24</v>
      </c>
      <c r="B7" s="107" t="s">
        <v>9</v>
      </c>
      <c r="C7" s="103" t="s">
        <v>120</v>
      </c>
      <c r="D7" s="103"/>
      <c r="E7" s="103" t="s">
        <v>121</v>
      </c>
      <c r="F7" s="103"/>
      <c r="G7" s="93" t="s">
        <v>122</v>
      </c>
      <c r="H7" s="93" t="s">
        <v>123</v>
      </c>
      <c r="I7" s="93" t="s">
        <v>124</v>
      </c>
      <c r="J7" s="103" t="s">
        <v>125</v>
      </c>
      <c r="K7" s="103"/>
      <c r="L7" s="93" t="s">
        <v>126</v>
      </c>
      <c r="M7" s="93" t="s">
        <v>127</v>
      </c>
      <c r="N7" s="93" t="s">
        <v>128</v>
      </c>
      <c r="O7" s="93" t="s">
        <v>129</v>
      </c>
      <c r="P7" s="97" t="s">
        <v>132</v>
      </c>
      <c r="Q7" s="97" t="s">
        <v>133</v>
      </c>
      <c r="R7" s="97" t="s">
        <v>134</v>
      </c>
      <c r="S7" s="97" t="s">
        <v>135</v>
      </c>
      <c r="T7" s="97" t="s">
        <v>136</v>
      </c>
      <c r="U7" s="97" t="s">
        <v>137</v>
      </c>
      <c r="V7" s="97" t="s">
        <v>138</v>
      </c>
      <c r="W7" s="97" t="s">
        <v>139</v>
      </c>
      <c r="X7" s="97" t="s">
        <v>140</v>
      </c>
      <c r="Y7" s="97" t="s">
        <v>141</v>
      </c>
      <c r="Z7" s="97" t="s">
        <v>142</v>
      </c>
      <c r="AA7" s="97" t="s">
        <v>143</v>
      </c>
      <c r="AB7" s="97" t="s">
        <v>144</v>
      </c>
      <c r="AC7" s="97" t="s">
        <v>145</v>
      </c>
      <c r="AD7" s="97" t="s">
        <v>146</v>
      </c>
      <c r="AE7" s="97" t="s">
        <v>147</v>
      </c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8"/>
      <c r="BX7" s="98"/>
      <c r="BY7" s="98"/>
      <c r="BZ7" s="98"/>
      <c r="CA7" s="98"/>
      <c r="CB7" s="98"/>
      <c r="CC7" s="9"/>
      <c r="CD7" s="9"/>
      <c r="CE7" s="9"/>
      <c r="CF7" s="9"/>
    </row>
    <row r="8" spans="1:84" s="7" customFormat="1" ht="51.75" customHeight="1" x14ac:dyDescent="0.2">
      <c r="A8" s="107"/>
      <c r="B8" s="107"/>
      <c r="C8" s="48" t="s">
        <v>56</v>
      </c>
      <c r="D8" s="48" t="s">
        <v>58</v>
      </c>
      <c r="E8" s="48" t="s">
        <v>56</v>
      </c>
      <c r="F8" s="48" t="s">
        <v>57</v>
      </c>
      <c r="G8" s="48" t="s">
        <v>55</v>
      </c>
      <c r="H8" s="48" t="s">
        <v>54</v>
      </c>
      <c r="I8" s="48" t="s">
        <v>53</v>
      </c>
      <c r="J8" s="48" t="s">
        <v>52</v>
      </c>
      <c r="K8" s="48" t="s">
        <v>10</v>
      </c>
      <c r="L8" s="48" t="s">
        <v>50</v>
      </c>
      <c r="M8" s="48" t="s">
        <v>51</v>
      </c>
      <c r="N8" s="48" t="s">
        <v>52</v>
      </c>
      <c r="O8" s="48"/>
      <c r="P8" s="49" t="s">
        <v>11</v>
      </c>
      <c r="Q8" s="49" t="s">
        <v>11</v>
      </c>
      <c r="R8" s="49" t="s">
        <v>12</v>
      </c>
      <c r="S8" s="49" t="s">
        <v>12</v>
      </c>
      <c r="T8" s="49" t="s">
        <v>13</v>
      </c>
      <c r="U8" s="49" t="s">
        <v>13</v>
      </c>
      <c r="V8" s="49" t="s">
        <v>11</v>
      </c>
      <c r="W8" s="49" t="s">
        <v>12</v>
      </c>
      <c r="X8" s="49" t="s">
        <v>13</v>
      </c>
      <c r="Y8" s="49" t="s">
        <v>11</v>
      </c>
      <c r="Z8" s="49" t="s">
        <v>12</v>
      </c>
      <c r="AA8" s="49" t="s">
        <v>13</v>
      </c>
      <c r="AB8" s="49" t="s">
        <v>11</v>
      </c>
      <c r="AC8" s="49" t="s">
        <v>12</v>
      </c>
      <c r="AD8" s="49" t="s">
        <v>13</v>
      </c>
      <c r="AE8" s="49" t="s">
        <v>11</v>
      </c>
      <c r="AF8" s="49" t="s">
        <v>12</v>
      </c>
      <c r="AG8" s="49" t="s">
        <v>13</v>
      </c>
      <c r="AH8" s="49" t="s">
        <v>59</v>
      </c>
      <c r="AI8" s="49"/>
      <c r="AJ8" s="49"/>
      <c r="AK8" s="49" t="s">
        <v>14</v>
      </c>
      <c r="AL8" s="49" t="s">
        <v>15</v>
      </c>
      <c r="AM8" s="49" t="s">
        <v>11</v>
      </c>
      <c r="AN8" s="49" t="s">
        <v>12</v>
      </c>
      <c r="AO8" s="49" t="s">
        <v>13</v>
      </c>
      <c r="AP8" s="49" t="s">
        <v>51</v>
      </c>
      <c r="AQ8" s="49" t="s">
        <v>51</v>
      </c>
      <c r="AR8" s="49"/>
      <c r="AS8" s="49"/>
      <c r="AT8" s="49"/>
      <c r="AU8" s="49"/>
      <c r="AV8" s="49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 t="s">
        <v>16</v>
      </c>
      <c r="BX8" s="51" t="s">
        <v>17</v>
      </c>
      <c r="BY8" s="51" t="s">
        <v>18</v>
      </c>
      <c r="BZ8" s="51" t="s">
        <v>16</v>
      </c>
      <c r="CA8" s="51" t="s">
        <v>17</v>
      </c>
      <c r="CB8" s="51" t="s">
        <v>18</v>
      </c>
      <c r="CC8" s="9"/>
      <c r="CD8" s="9"/>
      <c r="CE8" s="9"/>
      <c r="CF8" s="9"/>
    </row>
    <row r="9" spans="1:84" s="7" customFormat="1" ht="24" customHeight="1" x14ac:dyDescent="0.2">
      <c r="A9" s="52" t="s">
        <v>60</v>
      </c>
      <c r="B9" s="53" t="s">
        <v>100</v>
      </c>
      <c r="C9" s="54">
        <v>39.4</v>
      </c>
      <c r="D9" s="54">
        <v>30.1</v>
      </c>
      <c r="E9" s="55">
        <v>3.6</v>
      </c>
      <c r="F9" s="55">
        <v>3.4</v>
      </c>
      <c r="G9" s="55">
        <v>4.5</v>
      </c>
      <c r="H9" s="55">
        <v>32.9</v>
      </c>
      <c r="I9" s="55">
        <v>26.7</v>
      </c>
      <c r="J9" s="55">
        <v>2345</v>
      </c>
      <c r="K9" s="55">
        <v>5.5</v>
      </c>
      <c r="L9" s="55">
        <v>18</v>
      </c>
      <c r="M9" s="55">
        <v>2.8</v>
      </c>
      <c r="N9" s="55">
        <v>2350</v>
      </c>
      <c r="O9" s="55"/>
      <c r="P9" s="55">
        <v>2.63</v>
      </c>
      <c r="Q9" s="55">
        <v>1.6</v>
      </c>
      <c r="R9" s="55">
        <v>2.66</v>
      </c>
      <c r="S9" s="55">
        <v>0.8</v>
      </c>
      <c r="T9" s="55">
        <v>2.67</v>
      </c>
      <c r="U9" s="55">
        <v>0.7</v>
      </c>
      <c r="V9" s="55">
        <v>1810</v>
      </c>
      <c r="W9" s="55">
        <v>1660</v>
      </c>
      <c r="X9" s="55">
        <v>1640</v>
      </c>
      <c r="Y9" s="55">
        <v>1670</v>
      </c>
      <c r="Z9" s="55">
        <v>1550</v>
      </c>
      <c r="AA9" s="55">
        <v>1470</v>
      </c>
      <c r="AB9" s="55">
        <v>30</v>
      </c>
      <c r="AC9" s="55">
        <v>37</v>
      </c>
      <c r="AD9" s="55">
        <v>38</v>
      </c>
      <c r="AE9" s="55">
        <v>35</v>
      </c>
      <c r="AF9" s="55">
        <v>41</v>
      </c>
      <c r="AG9" s="55">
        <v>44</v>
      </c>
      <c r="AH9" s="55">
        <v>0.8</v>
      </c>
      <c r="AI9" s="55">
        <v>1</v>
      </c>
      <c r="AJ9" s="55">
        <v>1.6</v>
      </c>
      <c r="AK9" s="55">
        <v>2.9</v>
      </c>
      <c r="AL9" s="55">
        <v>14.9</v>
      </c>
      <c r="AM9" s="55">
        <v>4.2</v>
      </c>
      <c r="AN9" s="55">
        <v>1.7</v>
      </c>
      <c r="AO9" s="55">
        <v>0.6</v>
      </c>
      <c r="AP9" s="55">
        <v>4.0999999999999996</v>
      </c>
      <c r="AQ9" s="55">
        <v>0.1</v>
      </c>
      <c r="AR9" s="55"/>
      <c r="AS9" s="55"/>
      <c r="AT9" s="55">
        <v>5.55</v>
      </c>
      <c r="AU9" s="55">
        <v>0</v>
      </c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>
        <v>28.8</v>
      </c>
      <c r="BI9" s="55">
        <v>160</v>
      </c>
      <c r="BJ9" s="55">
        <v>225</v>
      </c>
      <c r="BK9" s="55">
        <v>0.5</v>
      </c>
      <c r="BL9" s="55"/>
      <c r="BM9" s="55"/>
      <c r="BN9" s="55">
        <v>3.09</v>
      </c>
      <c r="BO9" s="55">
        <v>3330</v>
      </c>
      <c r="BP9" s="55"/>
      <c r="BQ9" s="55"/>
      <c r="BR9" s="55"/>
      <c r="BS9" s="55"/>
      <c r="BT9" s="55"/>
      <c r="BU9" s="55"/>
      <c r="BV9" s="55"/>
      <c r="BW9" s="55">
        <v>14</v>
      </c>
      <c r="BX9" s="55">
        <v>28</v>
      </c>
      <c r="BY9" s="55">
        <v>45</v>
      </c>
      <c r="BZ9" s="55">
        <v>3</v>
      </c>
      <c r="CA9" s="55">
        <v>5</v>
      </c>
      <c r="CB9" s="55">
        <v>7</v>
      </c>
      <c r="CC9" s="9"/>
      <c r="CD9" s="9"/>
      <c r="CE9" s="9"/>
      <c r="CF9" s="9"/>
    </row>
    <row r="10" spans="1:84" s="7" customFormat="1" ht="24" customHeight="1" x14ac:dyDescent="0.2">
      <c r="A10" s="52" t="s">
        <v>61</v>
      </c>
      <c r="B10" s="53" t="s">
        <v>101</v>
      </c>
      <c r="C10" s="56">
        <v>40.75</v>
      </c>
      <c r="D10" s="57">
        <v>30.9</v>
      </c>
      <c r="E10" s="58">
        <v>3.5</v>
      </c>
      <c r="F10" s="59">
        <v>3.8</v>
      </c>
      <c r="G10" s="59"/>
      <c r="H10" s="59"/>
      <c r="I10" s="59"/>
      <c r="J10" s="59"/>
      <c r="K10" s="59"/>
      <c r="L10" s="59">
        <v>16.5</v>
      </c>
      <c r="M10" s="59">
        <v>2.5</v>
      </c>
      <c r="N10" s="59">
        <v>2342</v>
      </c>
      <c r="O10" s="59"/>
      <c r="P10" s="60">
        <v>2.64</v>
      </c>
      <c r="Q10" s="60">
        <v>1.5</v>
      </c>
      <c r="R10" s="60">
        <v>2.66</v>
      </c>
      <c r="S10" s="60">
        <v>0.6</v>
      </c>
      <c r="T10" s="60">
        <v>2.68</v>
      </c>
      <c r="U10" s="60">
        <v>0.6</v>
      </c>
      <c r="V10" s="60">
        <v>1800</v>
      </c>
      <c r="W10" s="60">
        <v>1650</v>
      </c>
      <c r="X10" s="60">
        <v>1650</v>
      </c>
      <c r="Y10" s="60">
        <v>1640</v>
      </c>
      <c r="Z10" s="60">
        <v>1650</v>
      </c>
      <c r="AA10" s="60">
        <v>1650</v>
      </c>
      <c r="AB10" s="60">
        <v>31</v>
      </c>
      <c r="AC10" s="60">
        <v>37.299999999999997</v>
      </c>
      <c r="AD10" s="60">
        <v>38</v>
      </c>
      <c r="AE10" s="60">
        <v>38</v>
      </c>
      <c r="AF10" s="60">
        <v>38</v>
      </c>
      <c r="AG10" s="60">
        <v>38</v>
      </c>
      <c r="AH10" s="60">
        <v>0.7</v>
      </c>
      <c r="AI10" s="60">
        <v>1</v>
      </c>
      <c r="AJ10" s="60">
        <v>1.6</v>
      </c>
      <c r="AK10" s="60">
        <v>3.5</v>
      </c>
      <c r="AL10" s="60">
        <v>17.399999999999999</v>
      </c>
      <c r="AM10" s="60">
        <v>3.1</v>
      </c>
      <c r="AN10" s="60">
        <v>3</v>
      </c>
      <c r="AO10" s="60"/>
      <c r="AP10" s="60"/>
      <c r="AQ10" s="60"/>
      <c r="AR10" s="60"/>
      <c r="AS10" s="60"/>
      <c r="AT10" s="60">
        <v>5.56</v>
      </c>
      <c r="AU10" s="60">
        <v>0.1</v>
      </c>
      <c r="AV10" s="60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9"/>
      <c r="CD10" s="9"/>
      <c r="CE10" s="9"/>
      <c r="CF10" s="9"/>
    </row>
    <row r="11" spans="1:84" s="7" customFormat="1" ht="24" customHeight="1" x14ac:dyDescent="0.2">
      <c r="A11" s="52" t="s">
        <v>62</v>
      </c>
      <c r="B11" s="53" t="s">
        <v>102</v>
      </c>
      <c r="C11" s="56">
        <v>40.1</v>
      </c>
      <c r="D11" s="63"/>
      <c r="E11" s="59"/>
      <c r="F11" s="59"/>
      <c r="G11" s="59"/>
      <c r="H11" s="59"/>
      <c r="I11" s="59"/>
      <c r="J11" s="59"/>
      <c r="K11" s="59"/>
      <c r="L11" s="59">
        <v>9</v>
      </c>
      <c r="M11" s="59">
        <v>3</v>
      </c>
      <c r="N11" s="59">
        <v>2357</v>
      </c>
      <c r="O11" s="59"/>
      <c r="P11" s="60">
        <v>2.63</v>
      </c>
      <c r="Q11" s="60">
        <v>1.5</v>
      </c>
      <c r="R11" s="60">
        <v>2.66</v>
      </c>
      <c r="S11" s="60">
        <v>0.7</v>
      </c>
      <c r="T11" s="60">
        <v>2.67</v>
      </c>
      <c r="U11" s="60">
        <v>0.8</v>
      </c>
      <c r="V11" s="60">
        <v>1780</v>
      </c>
      <c r="W11" s="60">
        <v>1690</v>
      </c>
      <c r="X11" s="60">
        <v>1700</v>
      </c>
      <c r="Y11" s="60">
        <v>1660</v>
      </c>
      <c r="Z11" s="60">
        <v>1530</v>
      </c>
      <c r="AA11" s="60">
        <v>1520</v>
      </c>
      <c r="AB11" s="60">
        <v>31</v>
      </c>
      <c r="AC11" s="60">
        <v>36</v>
      </c>
      <c r="AD11" s="60">
        <v>37</v>
      </c>
      <c r="AE11" s="60">
        <v>37</v>
      </c>
      <c r="AF11" s="60">
        <v>42</v>
      </c>
      <c r="AG11" s="60">
        <v>42</v>
      </c>
      <c r="AH11" s="60">
        <v>0.8</v>
      </c>
      <c r="AI11" s="60">
        <v>1</v>
      </c>
      <c r="AJ11" s="60">
        <v>2.7</v>
      </c>
      <c r="AK11" s="60">
        <v>2.7</v>
      </c>
      <c r="AL11" s="60">
        <v>15.1</v>
      </c>
      <c r="AM11" s="60">
        <v>1.7</v>
      </c>
      <c r="AN11" s="60">
        <v>0.3</v>
      </c>
      <c r="AO11" s="60">
        <v>0.3</v>
      </c>
      <c r="AP11" s="60"/>
      <c r="AQ11" s="60"/>
      <c r="AR11" s="60"/>
      <c r="AS11" s="60"/>
      <c r="AT11" s="60">
        <v>5.5</v>
      </c>
      <c r="AU11" s="60">
        <v>0.1</v>
      </c>
      <c r="AV11" s="60">
        <v>15</v>
      </c>
      <c r="AW11" s="61"/>
      <c r="AX11" s="61">
        <v>2635</v>
      </c>
      <c r="AY11" s="61">
        <v>2305</v>
      </c>
      <c r="AZ11" s="61">
        <v>13.05</v>
      </c>
      <c r="BA11" s="61">
        <v>12.6</v>
      </c>
      <c r="BB11" s="61">
        <v>4.53</v>
      </c>
      <c r="BC11" s="61"/>
      <c r="BD11" s="61"/>
      <c r="BE11" s="61"/>
      <c r="BF11" s="61"/>
      <c r="BG11" s="61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9"/>
      <c r="CD11" s="9"/>
      <c r="CE11" s="9"/>
      <c r="CF11" s="9"/>
    </row>
    <row r="12" spans="1:84" s="7" customFormat="1" ht="24" customHeight="1" x14ac:dyDescent="0.2">
      <c r="A12" s="52" t="s">
        <v>63</v>
      </c>
      <c r="B12" s="53" t="s">
        <v>103</v>
      </c>
      <c r="C12" s="56">
        <v>37.299999999999997</v>
      </c>
      <c r="D12" s="56"/>
      <c r="E12" s="64"/>
      <c r="F12" s="64"/>
      <c r="G12" s="64"/>
      <c r="H12" s="64"/>
      <c r="I12" s="64"/>
      <c r="J12" s="64"/>
      <c r="K12" s="64"/>
      <c r="L12" s="64">
        <v>16</v>
      </c>
      <c r="M12" s="64">
        <v>2.6</v>
      </c>
      <c r="N12" s="64">
        <v>2360</v>
      </c>
      <c r="O12" s="64"/>
      <c r="P12" s="65">
        <v>2.65</v>
      </c>
      <c r="Q12" s="65">
        <v>0.9</v>
      </c>
      <c r="R12" s="65">
        <v>2.66</v>
      </c>
      <c r="S12" s="65">
        <v>0.6</v>
      </c>
      <c r="T12" s="65">
        <v>2.67</v>
      </c>
      <c r="U12" s="65">
        <v>0.7</v>
      </c>
      <c r="V12" s="65">
        <v>1710</v>
      </c>
      <c r="W12" s="65">
        <v>1580</v>
      </c>
      <c r="X12" s="65">
        <v>1570</v>
      </c>
      <c r="Y12" s="65">
        <v>1530</v>
      </c>
      <c r="Z12" s="65">
        <v>1430</v>
      </c>
      <c r="AA12" s="65">
        <v>1450</v>
      </c>
      <c r="AB12" s="65">
        <v>35</v>
      </c>
      <c r="AC12" s="65">
        <v>40</v>
      </c>
      <c r="AD12" s="65">
        <v>41</v>
      </c>
      <c r="AE12" s="65">
        <v>41</v>
      </c>
      <c r="AF12" s="65">
        <v>46</v>
      </c>
      <c r="AG12" s="65">
        <v>45</v>
      </c>
      <c r="AH12" s="65">
        <v>0.5</v>
      </c>
      <c r="AI12" s="65">
        <v>1</v>
      </c>
      <c r="AJ12" s="65">
        <v>1.9</v>
      </c>
      <c r="AK12" s="65">
        <v>3.5</v>
      </c>
      <c r="AL12" s="65">
        <v>17.100000000000001</v>
      </c>
      <c r="AM12" s="65">
        <v>1.6</v>
      </c>
      <c r="AN12" s="65">
        <v>0.3</v>
      </c>
      <c r="AO12" s="65">
        <v>0.4</v>
      </c>
      <c r="AP12" s="65"/>
      <c r="AQ12" s="65"/>
      <c r="AR12" s="65"/>
      <c r="AS12" s="65"/>
      <c r="AT12" s="65">
        <v>5.4</v>
      </c>
      <c r="AU12" s="65">
        <v>0.2</v>
      </c>
      <c r="AV12" s="65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9"/>
      <c r="CD12" s="9"/>
      <c r="CE12" s="9"/>
      <c r="CF12" s="9"/>
    </row>
    <row r="13" spans="1:84" s="7" customFormat="1" ht="24" customHeight="1" x14ac:dyDescent="0.2">
      <c r="A13" s="52" t="s">
        <v>64</v>
      </c>
      <c r="B13" s="53" t="s">
        <v>104</v>
      </c>
      <c r="C13" s="56">
        <v>37.4</v>
      </c>
      <c r="D13" s="57">
        <v>30.5</v>
      </c>
      <c r="E13" s="58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60">
        <v>2.64</v>
      </c>
      <c r="Q13" s="60">
        <v>1.3</v>
      </c>
      <c r="R13" s="60">
        <v>2.66</v>
      </c>
      <c r="S13" s="60">
        <v>0.6</v>
      </c>
      <c r="T13" s="60">
        <v>2.67</v>
      </c>
      <c r="U13" s="60">
        <v>0.7</v>
      </c>
      <c r="V13" s="60">
        <v>1815</v>
      </c>
      <c r="W13" s="60">
        <v>1650</v>
      </c>
      <c r="X13" s="60">
        <v>1650</v>
      </c>
      <c r="Y13" s="60">
        <v>1628</v>
      </c>
      <c r="Z13" s="60">
        <v>1525</v>
      </c>
      <c r="AA13" s="60">
        <v>1520</v>
      </c>
      <c r="AB13" s="60">
        <v>30</v>
      </c>
      <c r="AC13" s="60">
        <v>38</v>
      </c>
      <c r="AD13" s="60">
        <v>38</v>
      </c>
      <c r="AE13" s="60">
        <v>38</v>
      </c>
      <c r="AF13" s="60">
        <v>42</v>
      </c>
      <c r="AG13" s="60">
        <v>43</v>
      </c>
      <c r="AH13" s="60">
        <v>1.5</v>
      </c>
      <c r="AI13" s="60"/>
      <c r="AJ13" s="60">
        <v>2</v>
      </c>
      <c r="AK13" s="60">
        <v>3.3</v>
      </c>
      <c r="AL13" s="60">
        <v>16.600000000000001</v>
      </c>
      <c r="AM13" s="60">
        <v>4.0999999999999996</v>
      </c>
      <c r="AN13" s="60"/>
      <c r="AO13" s="60">
        <v>0.1</v>
      </c>
      <c r="AP13" s="60"/>
      <c r="AQ13" s="60"/>
      <c r="AR13" s="60"/>
      <c r="AS13" s="60"/>
      <c r="AT13" s="60"/>
      <c r="AU13" s="60">
        <v>0.03</v>
      </c>
      <c r="AV13" s="60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9"/>
      <c r="CD13" s="9"/>
      <c r="CE13" s="9"/>
      <c r="CF13" s="9"/>
    </row>
    <row r="14" spans="1:84" s="7" customFormat="1" ht="24" customHeight="1" x14ac:dyDescent="0.2">
      <c r="A14" s="52" t="s">
        <v>65</v>
      </c>
      <c r="B14" s="53" t="s">
        <v>105</v>
      </c>
      <c r="C14" s="56">
        <v>38.200000000000003</v>
      </c>
      <c r="D14" s="57">
        <v>29</v>
      </c>
      <c r="E14" s="58"/>
      <c r="F14" s="59"/>
      <c r="G14" s="59"/>
      <c r="H14" s="59"/>
      <c r="I14" s="59"/>
      <c r="J14" s="59"/>
      <c r="K14" s="59"/>
      <c r="L14" s="59">
        <v>18</v>
      </c>
      <c r="M14" s="59">
        <v>1.8</v>
      </c>
      <c r="N14" s="59">
        <v>2352</v>
      </c>
      <c r="O14" s="59"/>
      <c r="P14" s="60">
        <v>2.64</v>
      </c>
      <c r="Q14" s="60">
        <v>1.2</v>
      </c>
      <c r="R14" s="60">
        <v>2.67</v>
      </c>
      <c r="S14" s="60">
        <v>0.7</v>
      </c>
      <c r="T14" s="60">
        <v>2.67</v>
      </c>
      <c r="U14" s="60">
        <v>0.7</v>
      </c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>
        <v>0.8</v>
      </c>
      <c r="AI14" s="60">
        <v>1</v>
      </c>
      <c r="AJ14" s="60">
        <v>1.6</v>
      </c>
      <c r="AK14" s="60">
        <v>3.2</v>
      </c>
      <c r="AL14" s="60">
        <v>15.9</v>
      </c>
      <c r="AM14" s="60">
        <v>2.1</v>
      </c>
      <c r="AN14" s="60"/>
      <c r="AO14" s="60">
        <v>0.6</v>
      </c>
      <c r="AP14" s="60"/>
      <c r="AQ14" s="60"/>
      <c r="AR14" s="60"/>
      <c r="AS14" s="60">
        <v>0.6</v>
      </c>
      <c r="AT14" s="60">
        <v>5.5</v>
      </c>
      <c r="AU14" s="60">
        <v>0.1</v>
      </c>
      <c r="AV14" s="60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9"/>
      <c r="CD14" s="9"/>
      <c r="CE14" s="9"/>
      <c r="CF14" s="9"/>
    </row>
    <row r="15" spans="1:84" s="7" customFormat="1" ht="24" customHeight="1" x14ac:dyDescent="0.2">
      <c r="A15" s="52" t="s">
        <v>66</v>
      </c>
      <c r="B15" s="53" t="s">
        <v>106</v>
      </c>
      <c r="C15" s="56">
        <v>36.700000000000003</v>
      </c>
      <c r="D15" s="56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5">
        <v>2.65</v>
      </c>
      <c r="Q15" s="65">
        <v>1.2</v>
      </c>
      <c r="R15" s="65">
        <v>2.65</v>
      </c>
      <c r="S15" s="65">
        <v>0.8</v>
      </c>
      <c r="T15" s="65">
        <v>2.67</v>
      </c>
      <c r="U15" s="65">
        <v>0.8</v>
      </c>
      <c r="V15" s="65">
        <v>1780</v>
      </c>
      <c r="W15" s="65">
        <v>1560</v>
      </c>
      <c r="X15" s="65"/>
      <c r="Y15" s="65"/>
      <c r="Z15" s="65">
        <v>1590</v>
      </c>
      <c r="AA15" s="65">
        <v>1480</v>
      </c>
      <c r="AB15" s="65"/>
      <c r="AC15" s="65">
        <v>40</v>
      </c>
      <c r="AD15" s="65"/>
      <c r="AE15" s="65">
        <v>40</v>
      </c>
      <c r="AF15" s="65"/>
      <c r="AG15" s="65"/>
      <c r="AH15" s="65">
        <v>1</v>
      </c>
      <c r="AI15" s="65"/>
      <c r="AJ15" s="65">
        <v>2</v>
      </c>
      <c r="AK15" s="65">
        <v>2.8</v>
      </c>
      <c r="AL15" s="65">
        <v>14.2</v>
      </c>
      <c r="AM15" s="65"/>
      <c r="AN15" s="65"/>
      <c r="AO15" s="65"/>
      <c r="AP15" s="65"/>
      <c r="AQ15" s="65"/>
      <c r="AR15" s="65"/>
      <c r="AS15" s="65"/>
      <c r="AT15" s="65"/>
      <c r="AU15" s="65">
        <v>0.04</v>
      </c>
      <c r="AV15" s="65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9"/>
      <c r="CD15" s="9"/>
      <c r="CE15" s="9"/>
      <c r="CF15" s="9"/>
    </row>
    <row r="16" spans="1:84" s="7" customFormat="1" ht="24" customHeight="1" x14ac:dyDescent="0.2">
      <c r="A16" s="52" t="s">
        <v>67</v>
      </c>
      <c r="B16" s="53" t="s">
        <v>107</v>
      </c>
      <c r="C16" s="56"/>
      <c r="D16" s="57"/>
      <c r="E16" s="58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9"/>
      <c r="CD16" s="9"/>
      <c r="CE16" s="9"/>
      <c r="CF16" s="9"/>
    </row>
    <row r="17" spans="1:84" s="7" customFormat="1" ht="24" customHeight="1" x14ac:dyDescent="0.2">
      <c r="A17" s="52" t="s">
        <v>68</v>
      </c>
      <c r="B17" s="53" t="s">
        <v>108</v>
      </c>
      <c r="C17" s="57">
        <v>39</v>
      </c>
      <c r="D17" s="63">
        <v>33.4</v>
      </c>
      <c r="E17" s="59">
        <v>3.4</v>
      </c>
      <c r="F17" s="59">
        <v>3.6</v>
      </c>
      <c r="G17" s="59">
        <v>4.0999999999999996</v>
      </c>
      <c r="H17" s="59">
        <v>36</v>
      </c>
      <c r="I17" s="59">
        <v>32</v>
      </c>
      <c r="J17" s="59"/>
      <c r="K17" s="59"/>
      <c r="L17" s="59">
        <v>16</v>
      </c>
      <c r="M17" s="59">
        <v>2.5</v>
      </c>
      <c r="N17" s="59">
        <v>2340</v>
      </c>
      <c r="O17" s="59"/>
      <c r="P17" s="60">
        <v>2.64</v>
      </c>
      <c r="Q17" s="60">
        <v>1.5</v>
      </c>
      <c r="R17" s="60">
        <v>2.65</v>
      </c>
      <c r="S17" s="60">
        <v>0.95</v>
      </c>
      <c r="T17" s="60">
        <v>2.66</v>
      </c>
      <c r="U17" s="60">
        <v>0.9</v>
      </c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>
        <v>0.8</v>
      </c>
      <c r="AI17" s="60">
        <v>1</v>
      </c>
      <c r="AJ17" s="60">
        <v>2.4</v>
      </c>
      <c r="AK17" s="60">
        <v>2.7</v>
      </c>
      <c r="AL17" s="60">
        <v>14.5</v>
      </c>
      <c r="AM17" s="60">
        <v>3.1</v>
      </c>
      <c r="AN17" s="60"/>
      <c r="AO17" s="60">
        <v>0.5</v>
      </c>
      <c r="AP17" s="60">
        <v>0.4</v>
      </c>
      <c r="AQ17" s="60"/>
      <c r="AR17" s="60"/>
      <c r="AS17" s="60"/>
      <c r="AT17" s="60">
        <v>5.44</v>
      </c>
      <c r="AU17" s="60">
        <v>0.3</v>
      </c>
      <c r="AV17" s="60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9"/>
      <c r="CD17" s="9"/>
      <c r="CE17" s="9"/>
      <c r="CF17" s="9"/>
    </row>
    <row r="18" spans="1:84" s="7" customFormat="1" ht="24" customHeight="1" x14ac:dyDescent="0.2">
      <c r="A18" s="52" t="s">
        <v>69</v>
      </c>
      <c r="B18" s="53" t="s">
        <v>100</v>
      </c>
      <c r="C18" s="56">
        <v>38.6</v>
      </c>
      <c r="D18" s="56">
        <v>31.6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9"/>
      <c r="CD18" s="9"/>
      <c r="CE18" s="9"/>
      <c r="CF18" s="9"/>
    </row>
    <row r="19" spans="1:84" ht="24" customHeight="1" x14ac:dyDescent="0.2">
      <c r="A19" s="52" t="s">
        <v>70</v>
      </c>
      <c r="B19" s="53" t="s">
        <v>109</v>
      </c>
      <c r="C19" s="56">
        <v>39.799999999999997</v>
      </c>
      <c r="D19" s="63"/>
      <c r="E19" s="59">
        <v>3.4</v>
      </c>
      <c r="F19" s="59"/>
      <c r="G19" s="59"/>
      <c r="H19" s="59"/>
      <c r="I19" s="59"/>
      <c r="J19" s="59"/>
      <c r="K19" s="59"/>
      <c r="L19" s="59">
        <v>16</v>
      </c>
      <c r="M19" s="59">
        <v>2.6</v>
      </c>
      <c r="N19" s="59">
        <v>2340</v>
      </c>
      <c r="O19" s="59"/>
      <c r="P19" s="60">
        <v>2.64</v>
      </c>
      <c r="Q19" s="60">
        <v>1.4</v>
      </c>
      <c r="R19" s="60">
        <v>2.67</v>
      </c>
      <c r="S19" s="60">
        <v>0.8</v>
      </c>
      <c r="T19" s="60">
        <v>2.68</v>
      </c>
      <c r="U19" s="60">
        <v>0.7</v>
      </c>
      <c r="V19" s="60">
        <v>1800</v>
      </c>
      <c r="W19" s="60">
        <v>1630</v>
      </c>
      <c r="X19" s="60">
        <v>1620</v>
      </c>
      <c r="Y19" s="60">
        <v>1610</v>
      </c>
      <c r="Z19" s="60">
        <v>1510</v>
      </c>
      <c r="AA19" s="60">
        <v>1500</v>
      </c>
      <c r="AB19" s="60">
        <v>31</v>
      </c>
      <c r="AC19" s="60">
        <v>37</v>
      </c>
      <c r="AD19" s="60"/>
      <c r="AE19" s="60">
        <v>39</v>
      </c>
      <c r="AF19" s="60">
        <v>43</v>
      </c>
      <c r="AG19" s="60">
        <v>43</v>
      </c>
      <c r="AH19" s="60">
        <v>0.8</v>
      </c>
      <c r="AI19" s="60">
        <v>1</v>
      </c>
      <c r="AJ19" s="60">
        <v>1.8</v>
      </c>
      <c r="AK19" s="60">
        <v>3.1</v>
      </c>
      <c r="AL19" s="60">
        <v>15.4</v>
      </c>
      <c r="AM19" s="60">
        <v>1.9</v>
      </c>
      <c r="AN19" s="60"/>
      <c r="AO19" s="60"/>
      <c r="AP19" s="60"/>
      <c r="AQ19" s="60"/>
      <c r="AR19" s="60"/>
      <c r="AS19" s="60"/>
      <c r="AT19" s="60">
        <v>5.56</v>
      </c>
      <c r="AU19" s="60">
        <v>0.3</v>
      </c>
      <c r="AV19" s="60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2"/>
    </row>
    <row r="20" spans="1:84" ht="24" customHeight="1" x14ac:dyDescent="0.2">
      <c r="A20" s="52" t="s">
        <v>71</v>
      </c>
      <c r="B20" s="53" t="s">
        <v>149</v>
      </c>
      <c r="C20" s="56">
        <v>36.200000000000003</v>
      </c>
      <c r="D20" s="57">
        <v>30.5</v>
      </c>
      <c r="E20" s="58">
        <v>3.4</v>
      </c>
      <c r="F20" s="59"/>
      <c r="G20" s="59"/>
      <c r="H20" s="59"/>
      <c r="I20" s="59"/>
      <c r="J20" s="59"/>
      <c r="K20" s="59"/>
      <c r="L20" s="59">
        <v>16</v>
      </c>
      <c r="M20" s="59">
        <v>2.8</v>
      </c>
      <c r="N20" s="59">
        <v>2350</v>
      </c>
      <c r="O20" s="59"/>
      <c r="P20" s="60">
        <v>2.62</v>
      </c>
      <c r="Q20" s="60">
        <v>1.6</v>
      </c>
      <c r="R20" s="60">
        <v>2.67</v>
      </c>
      <c r="S20" s="60">
        <v>0.8</v>
      </c>
      <c r="T20" s="60">
        <v>2.67</v>
      </c>
      <c r="U20" s="60">
        <v>0.9</v>
      </c>
      <c r="V20" s="60">
        <v>1780</v>
      </c>
      <c r="W20" s="60">
        <v>1600</v>
      </c>
      <c r="X20" s="60">
        <v>1580</v>
      </c>
      <c r="Y20" s="60">
        <v>1610</v>
      </c>
      <c r="Z20" s="60">
        <v>1450</v>
      </c>
      <c r="AA20" s="60">
        <v>1450</v>
      </c>
      <c r="AB20" s="60">
        <v>31</v>
      </c>
      <c r="AC20" s="60">
        <v>39</v>
      </c>
      <c r="AD20" s="60">
        <v>40</v>
      </c>
      <c r="AE20" s="60">
        <v>38</v>
      </c>
      <c r="AF20" s="60">
        <v>45</v>
      </c>
      <c r="AG20" s="60">
        <v>45</v>
      </c>
      <c r="AH20" s="60">
        <v>0.5</v>
      </c>
      <c r="AI20" s="60">
        <v>1</v>
      </c>
      <c r="AJ20" s="60">
        <v>2.4</v>
      </c>
      <c r="AK20" s="60">
        <v>2.7</v>
      </c>
      <c r="AL20" s="60">
        <v>14.3</v>
      </c>
      <c r="AM20" s="60">
        <v>1.9</v>
      </c>
      <c r="AN20" s="60">
        <v>0</v>
      </c>
      <c r="AO20" s="60">
        <v>1.4</v>
      </c>
      <c r="AP20" s="60"/>
      <c r="AQ20" s="60">
        <v>0.3</v>
      </c>
      <c r="AR20" s="60"/>
      <c r="AS20" s="60"/>
      <c r="AT20" s="60">
        <v>5.5</v>
      </c>
      <c r="AU20" s="60">
        <v>0.1</v>
      </c>
      <c r="AV20" s="60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2"/>
    </row>
    <row r="21" spans="1:84" ht="24" customHeight="1" x14ac:dyDescent="0.2">
      <c r="A21" s="52" t="s">
        <v>72</v>
      </c>
      <c r="B21" s="53" t="s">
        <v>103</v>
      </c>
      <c r="C21" s="56">
        <v>40</v>
      </c>
      <c r="D21" s="56">
        <v>28.1</v>
      </c>
      <c r="E21" s="64"/>
      <c r="F21" s="64"/>
      <c r="G21" s="64"/>
      <c r="H21" s="64"/>
      <c r="I21" s="64">
        <v>30</v>
      </c>
      <c r="J21" s="64"/>
      <c r="K21" s="64"/>
      <c r="L21" s="64">
        <v>18</v>
      </c>
      <c r="M21" s="64">
        <v>1.1000000000000001</v>
      </c>
      <c r="N21" s="64">
        <v>2367</v>
      </c>
      <c r="O21" s="64"/>
      <c r="P21" s="65">
        <v>2.66</v>
      </c>
      <c r="Q21" s="65">
        <v>0.4</v>
      </c>
      <c r="R21" s="65">
        <v>2.66</v>
      </c>
      <c r="S21" s="65">
        <v>0.8</v>
      </c>
      <c r="T21" s="65">
        <v>2.67</v>
      </c>
      <c r="U21" s="65">
        <v>0.7</v>
      </c>
      <c r="V21" s="65">
        <v>1900</v>
      </c>
      <c r="W21" s="65"/>
      <c r="X21" s="65"/>
      <c r="Y21" s="65">
        <v>1700</v>
      </c>
      <c r="Z21" s="65">
        <v>1690</v>
      </c>
      <c r="AA21" s="65"/>
      <c r="AB21" s="65">
        <v>28</v>
      </c>
      <c r="AC21" s="65"/>
      <c r="AD21" s="65"/>
      <c r="AE21" s="65">
        <v>36</v>
      </c>
      <c r="AF21" s="65">
        <v>36</v>
      </c>
      <c r="AG21" s="65"/>
      <c r="AH21" s="65">
        <v>0.8</v>
      </c>
      <c r="AI21" s="65">
        <v>1.5</v>
      </c>
      <c r="AJ21" s="65">
        <v>1</v>
      </c>
      <c r="AK21" s="65">
        <v>3.64</v>
      </c>
      <c r="AL21" s="65">
        <v>16.96</v>
      </c>
      <c r="AM21" s="65">
        <v>1.1200000000000001</v>
      </c>
      <c r="AN21" s="65">
        <v>0.05</v>
      </c>
      <c r="AO21" s="65">
        <v>0.43</v>
      </c>
      <c r="AP21" s="65"/>
      <c r="AQ21" s="65"/>
      <c r="AR21" s="65"/>
      <c r="AS21" s="65"/>
      <c r="AT21" s="65">
        <v>5.31</v>
      </c>
      <c r="AU21" s="65">
        <v>0.09</v>
      </c>
      <c r="AV21" s="65">
        <v>16.29</v>
      </c>
      <c r="AW21" s="66">
        <v>75.400000000000006</v>
      </c>
      <c r="AX21" s="66">
        <v>2628</v>
      </c>
      <c r="AY21" s="66">
        <v>2285</v>
      </c>
      <c r="AZ21" s="66">
        <v>14.25</v>
      </c>
      <c r="BA21" s="66">
        <v>13.31</v>
      </c>
      <c r="BB21" s="66">
        <v>4.43</v>
      </c>
      <c r="BC21" s="66"/>
      <c r="BD21" s="66"/>
      <c r="BE21" s="66"/>
      <c r="BF21" s="66"/>
      <c r="BG21" s="66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2"/>
    </row>
    <row r="22" spans="1:84" ht="24" customHeight="1" x14ac:dyDescent="0.2">
      <c r="A22" s="52" t="s">
        <v>73</v>
      </c>
      <c r="B22" s="53" t="s">
        <v>104</v>
      </c>
      <c r="C22" s="56">
        <v>38.9</v>
      </c>
      <c r="D22" s="56">
        <v>30.6</v>
      </c>
      <c r="E22" s="64"/>
      <c r="F22" s="64"/>
      <c r="G22" s="64"/>
      <c r="H22" s="64"/>
      <c r="I22" s="64">
        <v>28</v>
      </c>
      <c r="J22" s="64"/>
      <c r="K22" s="64"/>
      <c r="L22" s="64">
        <v>15</v>
      </c>
      <c r="M22" s="64">
        <v>2.4</v>
      </c>
      <c r="N22" s="64">
        <v>2350</v>
      </c>
      <c r="O22" s="64"/>
      <c r="P22" s="65">
        <v>2.63</v>
      </c>
      <c r="Q22" s="65">
        <v>1.3</v>
      </c>
      <c r="R22" s="65">
        <v>2.67</v>
      </c>
      <c r="S22" s="65">
        <v>0.8</v>
      </c>
      <c r="T22" s="65">
        <v>2.67</v>
      </c>
      <c r="U22" s="65">
        <v>0.9</v>
      </c>
      <c r="V22" s="65">
        <v>1850</v>
      </c>
      <c r="W22" s="65"/>
      <c r="X22" s="65"/>
      <c r="Y22" s="65">
        <v>1690</v>
      </c>
      <c r="Z22" s="65">
        <v>1690</v>
      </c>
      <c r="AA22" s="65"/>
      <c r="AB22" s="65">
        <v>28</v>
      </c>
      <c r="AC22" s="65"/>
      <c r="AD22" s="65"/>
      <c r="AE22" s="65">
        <v>36</v>
      </c>
      <c r="AF22" s="65">
        <v>39</v>
      </c>
      <c r="AG22" s="65"/>
      <c r="AH22" s="65">
        <v>0.9</v>
      </c>
      <c r="AI22" s="65">
        <v>1</v>
      </c>
      <c r="AJ22" s="65">
        <v>1.6</v>
      </c>
      <c r="AK22" s="65">
        <v>3.5</v>
      </c>
      <c r="AL22" s="65">
        <v>16.899999999999999</v>
      </c>
      <c r="AM22" s="65">
        <v>0.2</v>
      </c>
      <c r="AN22" s="65">
        <v>0.1</v>
      </c>
      <c r="AO22" s="65">
        <v>0.1</v>
      </c>
      <c r="AP22" s="65"/>
      <c r="AQ22" s="65"/>
      <c r="AR22" s="65"/>
      <c r="AS22" s="65"/>
      <c r="AT22" s="65">
        <v>5.0599999999999996</v>
      </c>
      <c r="AU22" s="65">
        <v>0.4</v>
      </c>
      <c r="AV22" s="65">
        <v>16.5</v>
      </c>
      <c r="AW22" s="66">
        <v>110</v>
      </c>
      <c r="AX22" s="66">
        <v>2610</v>
      </c>
      <c r="AY22" s="66">
        <v>2320</v>
      </c>
      <c r="AZ22" s="66">
        <v>6.6</v>
      </c>
      <c r="BA22" s="66">
        <v>11.2</v>
      </c>
      <c r="BB22" s="66">
        <v>2.8</v>
      </c>
      <c r="BC22" s="66"/>
      <c r="BD22" s="66"/>
      <c r="BE22" s="66"/>
      <c r="BF22" s="66"/>
      <c r="BG22" s="66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2"/>
    </row>
    <row r="23" spans="1:84" ht="24" customHeight="1" x14ac:dyDescent="0.2">
      <c r="A23" s="52" t="s">
        <v>74</v>
      </c>
      <c r="B23" s="53" t="s">
        <v>110</v>
      </c>
      <c r="C23" s="56"/>
      <c r="D23" s="56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2"/>
    </row>
    <row r="24" spans="1:84" ht="24" customHeight="1" x14ac:dyDescent="0.2">
      <c r="A24" s="52" t="s">
        <v>75</v>
      </c>
      <c r="B24" s="53" t="s">
        <v>111</v>
      </c>
      <c r="C24" s="56">
        <v>30.8</v>
      </c>
      <c r="D24" s="63">
        <v>25.7</v>
      </c>
      <c r="E24" s="59"/>
      <c r="F24" s="59">
        <v>2.81</v>
      </c>
      <c r="G24" s="59">
        <v>4.7</v>
      </c>
      <c r="H24" s="59">
        <v>32</v>
      </c>
      <c r="I24" s="59"/>
      <c r="J24" s="59"/>
      <c r="K24" s="59"/>
      <c r="L24" s="59">
        <v>9</v>
      </c>
      <c r="M24" s="59">
        <v>1.9</v>
      </c>
      <c r="N24" s="59">
        <v>2386</v>
      </c>
      <c r="O24" s="59"/>
      <c r="P24" s="60">
        <v>2.6</v>
      </c>
      <c r="Q24" s="60">
        <v>0.87</v>
      </c>
      <c r="R24" s="60">
        <v>2.67</v>
      </c>
      <c r="S24" s="60">
        <v>0.6</v>
      </c>
      <c r="T24" s="60">
        <v>2.68</v>
      </c>
      <c r="U24" s="60">
        <v>0.7</v>
      </c>
      <c r="V24" s="60">
        <v>1870</v>
      </c>
      <c r="W24" s="60">
        <v>1700</v>
      </c>
      <c r="X24" s="60">
        <v>1640</v>
      </c>
      <c r="Y24" s="60">
        <v>1670</v>
      </c>
      <c r="Z24" s="60">
        <v>1470</v>
      </c>
      <c r="AA24" s="60">
        <v>1470</v>
      </c>
      <c r="AB24" s="60"/>
      <c r="AC24" s="60"/>
      <c r="AD24" s="60"/>
      <c r="AE24" s="60"/>
      <c r="AF24" s="60"/>
      <c r="AG24" s="60"/>
      <c r="AH24" s="60">
        <v>0.7</v>
      </c>
      <c r="AI24" s="60">
        <v>1</v>
      </c>
      <c r="AJ24" s="60">
        <v>1</v>
      </c>
      <c r="AK24" s="60">
        <v>3.4</v>
      </c>
      <c r="AL24" s="60">
        <v>17.600000000000001</v>
      </c>
      <c r="AM24" s="60">
        <v>3.2</v>
      </c>
      <c r="AN24" s="60"/>
      <c r="AO24" s="60">
        <v>1.5</v>
      </c>
      <c r="AP24" s="60"/>
      <c r="AQ24" s="60">
        <v>0.3</v>
      </c>
      <c r="AR24" s="60"/>
      <c r="AS24" s="60"/>
      <c r="AT24" s="60">
        <v>5.05</v>
      </c>
      <c r="AU24" s="60">
        <v>0.1</v>
      </c>
      <c r="AV24" s="60"/>
      <c r="AW24" s="61">
        <v>107.2</v>
      </c>
      <c r="AX24" s="61">
        <v>2603</v>
      </c>
      <c r="AY24" s="61">
        <v>2283</v>
      </c>
      <c r="AZ24" s="61">
        <v>14.82</v>
      </c>
      <c r="BA24" s="61">
        <v>12.29</v>
      </c>
      <c r="BB24" s="61">
        <v>4.5</v>
      </c>
      <c r="BC24" s="61"/>
      <c r="BD24" s="61"/>
      <c r="BE24" s="61"/>
      <c r="BF24" s="61"/>
      <c r="BG24" s="61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2"/>
    </row>
    <row r="25" spans="1:84" ht="24" customHeight="1" x14ac:dyDescent="0.2">
      <c r="A25" s="52" t="s">
        <v>76</v>
      </c>
      <c r="B25" s="53" t="s">
        <v>112</v>
      </c>
      <c r="C25" s="56">
        <v>40.799999999999997</v>
      </c>
      <c r="D25" s="56">
        <v>33</v>
      </c>
      <c r="E25" s="64"/>
      <c r="F25" s="64"/>
      <c r="G25" s="64"/>
      <c r="H25" s="64"/>
      <c r="I25" s="64"/>
      <c r="J25" s="64"/>
      <c r="K25" s="64"/>
      <c r="L25" s="64">
        <v>12</v>
      </c>
      <c r="M25" s="64">
        <v>3</v>
      </c>
      <c r="N25" s="64">
        <v>2500</v>
      </c>
      <c r="O25" s="64"/>
      <c r="P25" s="65">
        <v>2.64</v>
      </c>
      <c r="Q25" s="65">
        <v>1.4</v>
      </c>
      <c r="R25" s="65">
        <v>2.67</v>
      </c>
      <c r="S25" s="65">
        <v>0.8</v>
      </c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>
        <v>0.6</v>
      </c>
      <c r="AI25" s="65"/>
      <c r="AJ25" s="65">
        <v>1.1000000000000001</v>
      </c>
      <c r="AK25" s="65">
        <v>3.2</v>
      </c>
      <c r="AL25" s="65">
        <v>16.100000000000001</v>
      </c>
      <c r="AM25" s="65">
        <v>2.4</v>
      </c>
      <c r="AN25" s="65"/>
      <c r="AO25" s="65"/>
      <c r="AP25" s="65"/>
      <c r="AQ25" s="65"/>
      <c r="AR25" s="65"/>
      <c r="AS25" s="65"/>
      <c r="AT25" s="65"/>
      <c r="AU25" s="65">
        <v>0.1</v>
      </c>
      <c r="AV25" s="65"/>
      <c r="AW25" s="66">
        <v>105.3</v>
      </c>
      <c r="AX25" s="66">
        <v>2610</v>
      </c>
      <c r="AY25" s="66">
        <v>2325</v>
      </c>
      <c r="AZ25" s="66">
        <v>10.02</v>
      </c>
      <c r="BA25" s="66">
        <v>10.88</v>
      </c>
      <c r="BB25" s="66">
        <v>3.95</v>
      </c>
      <c r="BC25" s="66"/>
      <c r="BD25" s="66"/>
      <c r="BE25" s="66"/>
      <c r="BF25" s="66"/>
      <c r="BG25" s="66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2"/>
    </row>
    <row r="26" spans="1:84" ht="24" customHeight="1" x14ac:dyDescent="0.2">
      <c r="A26" s="52" t="s">
        <v>77</v>
      </c>
      <c r="B26" s="53" t="s">
        <v>108</v>
      </c>
      <c r="C26" s="56"/>
      <c r="D26" s="63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2"/>
    </row>
    <row r="27" spans="1:84" ht="24" customHeight="1" x14ac:dyDescent="0.2">
      <c r="A27" s="52" t="s">
        <v>78</v>
      </c>
      <c r="B27" s="53"/>
      <c r="C27" s="56"/>
      <c r="D27" s="57"/>
      <c r="E27" s="58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2"/>
    </row>
    <row r="28" spans="1:84" ht="24" customHeight="1" x14ac:dyDescent="0.2">
      <c r="A28" s="52" t="s">
        <v>79</v>
      </c>
      <c r="B28" s="53"/>
      <c r="C28" s="57">
        <v>41</v>
      </c>
      <c r="D28" s="57">
        <v>33</v>
      </c>
      <c r="E28" s="58"/>
      <c r="F28" s="59">
        <v>3.2</v>
      </c>
      <c r="G28" s="59"/>
      <c r="H28" s="59"/>
      <c r="I28" s="59">
        <v>26</v>
      </c>
      <c r="J28" s="59"/>
      <c r="K28" s="59"/>
      <c r="L28" s="59">
        <v>16</v>
      </c>
      <c r="M28" s="59">
        <v>2.2000000000000002</v>
      </c>
      <c r="N28" s="59">
        <v>2336</v>
      </c>
      <c r="O28" s="59"/>
      <c r="P28" s="60">
        <v>2.63</v>
      </c>
      <c r="Q28" s="60">
        <v>1.1000000000000001</v>
      </c>
      <c r="R28" s="60">
        <v>2.66</v>
      </c>
      <c r="S28" s="60">
        <v>0.7</v>
      </c>
      <c r="T28" s="60">
        <v>2.67</v>
      </c>
      <c r="U28" s="60">
        <v>0.7</v>
      </c>
      <c r="V28" s="60">
        <v>1930</v>
      </c>
      <c r="W28" s="60">
        <v>1700</v>
      </c>
      <c r="X28" s="60">
        <v>1650</v>
      </c>
      <c r="Y28" s="60">
        <v>1610</v>
      </c>
      <c r="Z28" s="60">
        <v>1500</v>
      </c>
      <c r="AA28" s="60">
        <v>1470</v>
      </c>
      <c r="AB28" s="60"/>
      <c r="AC28" s="60">
        <v>38</v>
      </c>
      <c r="AD28" s="60">
        <v>35</v>
      </c>
      <c r="AE28" s="60">
        <v>38</v>
      </c>
      <c r="AF28" s="60"/>
      <c r="AG28" s="60"/>
      <c r="AH28" s="60">
        <v>0.8</v>
      </c>
      <c r="AI28" s="60"/>
      <c r="AJ28" s="60">
        <v>1.9</v>
      </c>
      <c r="AK28" s="60">
        <v>3</v>
      </c>
      <c r="AL28" s="60">
        <v>16.3</v>
      </c>
      <c r="AM28" s="60">
        <v>1.7</v>
      </c>
      <c r="AN28" s="60"/>
      <c r="AO28" s="60">
        <v>0.6</v>
      </c>
      <c r="AP28" s="60"/>
      <c r="AQ28" s="60">
        <v>0.4</v>
      </c>
      <c r="AR28" s="60"/>
      <c r="AS28" s="60"/>
      <c r="AT28" s="60">
        <v>5.5</v>
      </c>
      <c r="AU28" s="60">
        <v>0.4</v>
      </c>
      <c r="AV28" s="60"/>
      <c r="AW28" s="61">
        <v>94.3</v>
      </c>
      <c r="AX28" s="61">
        <v>2740</v>
      </c>
      <c r="AY28" s="61">
        <v>2300</v>
      </c>
      <c r="AZ28" s="61">
        <v>13.52</v>
      </c>
      <c r="BA28" s="61">
        <v>16.79</v>
      </c>
      <c r="BB28" s="61">
        <v>6.03</v>
      </c>
      <c r="BC28" s="61"/>
      <c r="BD28" s="61"/>
      <c r="BE28" s="61"/>
      <c r="BF28" s="61"/>
      <c r="BG28" s="61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2"/>
    </row>
    <row r="29" spans="1:84" ht="24" customHeight="1" x14ac:dyDescent="0.2">
      <c r="A29" s="52" t="s">
        <v>80</v>
      </c>
      <c r="B29" s="53"/>
      <c r="C29" s="56">
        <v>38.5</v>
      </c>
      <c r="D29" s="56">
        <v>30.5</v>
      </c>
      <c r="E29" s="64"/>
      <c r="F29" s="64">
        <v>3.02</v>
      </c>
      <c r="G29" s="64"/>
      <c r="H29" s="64"/>
      <c r="I29" s="64"/>
      <c r="J29" s="64"/>
      <c r="K29" s="64"/>
      <c r="L29" s="64">
        <v>16</v>
      </c>
      <c r="M29" s="64">
        <v>2.8</v>
      </c>
      <c r="N29" s="64">
        <v>2335</v>
      </c>
      <c r="O29" s="64"/>
      <c r="P29" s="65">
        <v>2.65</v>
      </c>
      <c r="Q29" s="65">
        <v>1.3</v>
      </c>
      <c r="R29" s="65">
        <v>2.67</v>
      </c>
      <c r="S29" s="65">
        <v>0.9</v>
      </c>
      <c r="T29" s="65">
        <v>2.67</v>
      </c>
      <c r="U29" s="65">
        <v>0.7</v>
      </c>
      <c r="V29" s="65">
        <v>1760</v>
      </c>
      <c r="W29" s="65">
        <v>1630</v>
      </c>
      <c r="X29" s="65">
        <v>1600</v>
      </c>
      <c r="Y29" s="65">
        <v>1620</v>
      </c>
      <c r="Z29" s="65">
        <v>1570</v>
      </c>
      <c r="AA29" s="65">
        <v>1500</v>
      </c>
      <c r="AB29" s="65">
        <v>32</v>
      </c>
      <c r="AC29" s="65">
        <v>38</v>
      </c>
      <c r="AD29" s="65">
        <v>40</v>
      </c>
      <c r="AE29" s="65">
        <v>38</v>
      </c>
      <c r="AF29" s="65">
        <v>40</v>
      </c>
      <c r="AG29" s="65">
        <v>43</v>
      </c>
      <c r="AH29" s="65">
        <v>0.5</v>
      </c>
      <c r="AI29" s="65">
        <v>1</v>
      </c>
      <c r="AJ29" s="65">
        <v>1.2</v>
      </c>
      <c r="AK29" s="65">
        <v>3.1</v>
      </c>
      <c r="AL29" s="65">
        <v>15.3</v>
      </c>
      <c r="AM29" s="65">
        <v>2.2000000000000002</v>
      </c>
      <c r="AN29" s="65">
        <v>0</v>
      </c>
      <c r="AO29" s="65">
        <v>0.4</v>
      </c>
      <c r="AP29" s="65"/>
      <c r="AQ29" s="65"/>
      <c r="AR29" s="65"/>
      <c r="AS29" s="65"/>
      <c r="AT29" s="65">
        <v>5.5</v>
      </c>
      <c r="AU29" s="65">
        <v>0.1</v>
      </c>
      <c r="AV29" s="65"/>
      <c r="AW29" s="66">
        <v>99.8</v>
      </c>
      <c r="AX29" s="66">
        <v>2650</v>
      </c>
      <c r="AY29" s="66">
        <v>2223</v>
      </c>
      <c r="AZ29" s="66">
        <v>15.4</v>
      </c>
      <c r="BA29" s="66">
        <v>15.8</v>
      </c>
      <c r="BB29" s="66">
        <v>4.1399999999999997</v>
      </c>
      <c r="BC29" s="66"/>
      <c r="BD29" s="66"/>
      <c r="BE29" s="66"/>
      <c r="BF29" s="66"/>
      <c r="BG29" s="66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2"/>
    </row>
    <row r="30" spans="1:84" ht="24" customHeight="1" x14ac:dyDescent="0.2">
      <c r="A30" s="52" t="s">
        <v>81</v>
      </c>
      <c r="B30" s="53"/>
      <c r="C30" s="56">
        <v>38.700000000000003</v>
      </c>
      <c r="D30" s="63">
        <v>27.7</v>
      </c>
      <c r="E30" s="59"/>
      <c r="F30" s="59"/>
      <c r="G30" s="59"/>
      <c r="H30" s="59"/>
      <c r="I30" s="59"/>
      <c r="J30" s="59"/>
      <c r="K30" s="59"/>
      <c r="L30" s="59">
        <v>23</v>
      </c>
      <c r="M30" s="59">
        <v>3.5</v>
      </c>
      <c r="N30" s="59">
        <v>2078</v>
      </c>
      <c r="O30" s="59"/>
      <c r="P30" s="60">
        <v>2.63</v>
      </c>
      <c r="Q30" s="60">
        <v>1.6</v>
      </c>
      <c r="R30" s="60">
        <v>2.67</v>
      </c>
      <c r="S30" s="60">
        <v>0.8</v>
      </c>
      <c r="T30" s="60">
        <v>2.66</v>
      </c>
      <c r="U30" s="60">
        <v>0.8</v>
      </c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>
        <v>0.8</v>
      </c>
      <c r="AI30" s="60"/>
      <c r="AJ30" s="60">
        <v>2</v>
      </c>
      <c r="AK30" s="60">
        <v>3.8</v>
      </c>
      <c r="AL30" s="60">
        <v>16</v>
      </c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1">
        <v>98.1</v>
      </c>
      <c r="AX30" s="61">
        <v>2662</v>
      </c>
      <c r="AY30" s="61">
        <v>2295</v>
      </c>
      <c r="AZ30" s="61">
        <v>13.85</v>
      </c>
      <c r="BA30" s="61">
        <v>13.81</v>
      </c>
      <c r="BB30" s="61">
        <v>4</v>
      </c>
      <c r="BC30" s="61"/>
      <c r="BD30" s="61"/>
      <c r="BE30" s="61"/>
      <c r="BF30" s="61"/>
      <c r="BG30" s="61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2"/>
    </row>
    <row r="31" spans="1:84" ht="24" customHeight="1" x14ac:dyDescent="0.2">
      <c r="A31" s="52" t="s">
        <v>82</v>
      </c>
      <c r="B31" s="53"/>
      <c r="C31" s="56">
        <v>39.200000000000003</v>
      </c>
      <c r="D31" s="57">
        <v>31.5</v>
      </c>
      <c r="E31" s="58"/>
      <c r="F31" s="59"/>
      <c r="G31" s="59"/>
      <c r="H31" s="59"/>
      <c r="I31" s="59"/>
      <c r="J31" s="59"/>
      <c r="K31" s="59"/>
      <c r="L31" s="59">
        <v>19</v>
      </c>
      <c r="M31" s="59">
        <v>2.5</v>
      </c>
      <c r="N31" s="59">
        <v>2303</v>
      </c>
      <c r="O31" s="59"/>
      <c r="P31" s="60">
        <v>2.66</v>
      </c>
      <c r="Q31" s="60">
        <v>0.6</v>
      </c>
      <c r="R31" s="60">
        <v>2.67</v>
      </c>
      <c r="S31" s="60">
        <v>0.9</v>
      </c>
      <c r="T31" s="60">
        <v>2.66</v>
      </c>
      <c r="U31" s="60">
        <v>0.6</v>
      </c>
      <c r="V31" s="60">
        <v>1770</v>
      </c>
      <c r="W31" s="60">
        <v>1710</v>
      </c>
      <c r="X31" s="60">
        <v>1690</v>
      </c>
      <c r="Y31" s="60">
        <v>1650</v>
      </c>
      <c r="Z31" s="60">
        <v>1520</v>
      </c>
      <c r="AA31" s="60">
        <v>1540</v>
      </c>
      <c r="AB31" s="60">
        <v>32</v>
      </c>
      <c r="AC31" s="60">
        <v>38</v>
      </c>
      <c r="AD31" s="60">
        <v>37</v>
      </c>
      <c r="AE31" s="60">
        <v>35</v>
      </c>
      <c r="AF31" s="60">
        <v>41</v>
      </c>
      <c r="AG31" s="60">
        <v>43</v>
      </c>
      <c r="AH31" s="60">
        <v>1.1000000000000001</v>
      </c>
      <c r="AI31" s="60">
        <v>1</v>
      </c>
      <c r="AJ31" s="60">
        <v>2.2999999999999998</v>
      </c>
      <c r="AK31" s="60">
        <v>3.5</v>
      </c>
      <c r="AL31" s="60">
        <v>17.8</v>
      </c>
      <c r="AM31" s="60">
        <v>3</v>
      </c>
      <c r="AN31" s="60"/>
      <c r="AO31" s="60">
        <v>1.6</v>
      </c>
      <c r="AP31" s="60"/>
      <c r="AQ31" s="60"/>
      <c r="AR31" s="60"/>
      <c r="AS31" s="60"/>
      <c r="AT31" s="60">
        <v>5.5</v>
      </c>
      <c r="AU31" s="60">
        <v>0.4</v>
      </c>
      <c r="AV31" s="60"/>
      <c r="AW31" s="61">
        <v>95.8</v>
      </c>
      <c r="AX31" s="61">
        <v>2486</v>
      </c>
      <c r="AY31" s="61">
        <v>2403</v>
      </c>
      <c r="AZ31" s="61">
        <v>14.8</v>
      </c>
      <c r="BA31" s="61">
        <v>16.8</v>
      </c>
      <c r="BB31" s="61">
        <v>4.0999999999999996</v>
      </c>
      <c r="BC31" s="61"/>
      <c r="BD31" s="61"/>
      <c r="BE31" s="61"/>
      <c r="BF31" s="61"/>
      <c r="BG31" s="61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2"/>
    </row>
    <row r="32" spans="1:84" ht="24" customHeight="1" x14ac:dyDescent="0.2">
      <c r="A32" s="52" t="s">
        <v>83</v>
      </c>
      <c r="B32" s="53"/>
      <c r="C32" s="56">
        <v>40.1</v>
      </c>
      <c r="D32" s="57">
        <v>32</v>
      </c>
      <c r="E32" s="58"/>
      <c r="F32" s="59">
        <v>3.5</v>
      </c>
      <c r="G32" s="59"/>
      <c r="H32" s="59"/>
      <c r="I32" s="59"/>
      <c r="J32" s="59"/>
      <c r="K32" s="59"/>
      <c r="L32" s="59">
        <v>20.6</v>
      </c>
      <c r="M32" s="59">
        <v>3.1</v>
      </c>
      <c r="N32" s="59">
        <v>2330</v>
      </c>
      <c r="O32" s="59"/>
      <c r="P32" s="60">
        <v>2.61</v>
      </c>
      <c r="Q32" s="60">
        <v>1.4</v>
      </c>
      <c r="R32" s="60">
        <v>2.65</v>
      </c>
      <c r="S32" s="60">
        <v>1.1000000000000001</v>
      </c>
      <c r="T32" s="60">
        <v>2.66</v>
      </c>
      <c r="U32" s="60">
        <v>0.7</v>
      </c>
      <c r="V32" s="60">
        <v>1820</v>
      </c>
      <c r="W32" s="60">
        <v>1630</v>
      </c>
      <c r="X32" s="60">
        <v>1690</v>
      </c>
      <c r="Y32" s="60">
        <v>1650</v>
      </c>
      <c r="Z32" s="60">
        <v>1530</v>
      </c>
      <c r="AA32" s="60">
        <v>1500</v>
      </c>
      <c r="AB32" s="60">
        <v>29</v>
      </c>
      <c r="AC32" s="60">
        <v>37</v>
      </c>
      <c r="AD32" s="60">
        <v>35</v>
      </c>
      <c r="AE32" s="60">
        <v>38</v>
      </c>
      <c r="AF32" s="60">
        <v>41</v>
      </c>
      <c r="AG32" s="60">
        <v>43</v>
      </c>
      <c r="AH32" s="60">
        <v>1</v>
      </c>
      <c r="AI32" s="60"/>
      <c r="AJ32" s="60">
        <v>2.7</v>
      </c>
      <c r="AK32" s="60">
        <v>3</v>
      </c>
      <c r="AL32" s="60">
        <v>17.600000000000001</v>
      </c>
      <c r="AM32" s="60">
        <v>1.4</v>
      </c>
      <c r="AN32" s="60">
        <v>0.4</v>
      </c>
      <c r="AO32" s="60">
        <v>0.4</v>
      </c>
      <c r="AP32" s="60"/>
      <c r="AQ32" s="60"/>
      <c r="AR32" s="60"/>
      <c r="AS32" s="60"/>
      <c r="AT32" s="60">
        <v>5.3</v>
      </c>
      <c r="AU32" s="60">
        <v>0.4</v>
      </c>
      <c r="AV32" s="60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2"/>
    </row>
    <row r="33" spans="1:81" ht="24" customHeight="1" x14ac:dyDescent="0.2">
      <c r="A33" s="52" t="s">
        <v>84</v>
      </c>
      <c r="B33" s="53"/>
      <c r="C33" s="56"/>
      <c r="D33" s="56">
        <v>35.6</v>
      </c>
      <c r="E33" s="64"/>
      <c r="F33" s="64">
        <v>3.5</v>
      </c>
      <c r="G33" s="64"/>
      <c r="H33" s="64"/>
      <c r="I33" s="64">
        <v>28</v>
      </c>
      <c r="J33" s="64"/>
      <c r="K33" s="64"/>
      <c r="L33" s="64">
        <v>16</v>
      </c>
      <c r="M33" s="64">
        <v>3</v>
      </c>
      <c r="N33" s="64">
        <v>2333</v>
      </c>
      <c r="O33" s="64"/>
      <c r="P33" s="65">
        <v>2.63</v>
      </c>
      <c r="Q33" s="65">
        <v>1.7</v>
      </c>
      <c r="R33" s="65">
        <v>2.68</v>
      </c>
      <c r="S33" s="65">
        <v>0.8</v>
      </c>
      <c r="T33" s="65">
        <v>2.66</v>
      </c>
      <c r="U33" s="65">
        <v>0.75</v>
      </c>
      <c r="V33" s="65">
        <v>1780</v>
      </c>
      <c r="W33" s="65">
        <v>1630</v>
      </c>
      <c r="X33" s="65">
        <v>1510</v>
      </c>
      <c r="Y33" s="65">
        <v>1630</v>
      </c>
      <c r="Z33" s="65">
        <v>1580</v>
      </c>
      <c r="AA33" s="65">
        <v>1420</v>
      </c>
      <c r="AB33" s="65">
        <v>31</v>
      </c>
      <c r="AC33" s="65">
        <v>37</v>
      </c>
      <c r="AD33" s="65">
        <v>38</v>
      </c>
      <c r="AE33" s="65">
        <v>38</v>
      </c>
      <c r="AF33" s="65">
        <v>40</v>
      </c>
      <c r="AG33" s="65">
        <v>43</v>
      </c>
      <c r="AH33" s="65">
        <v>0.4</v>
      </c>
      <c r="AI33" s="65">
        <v>1</v>
      </c>
      <c r="AJ33" s="65"/>
      <c r="AK33" s="65">
        <v>3.5</v>
      </c>
      <c r="AL33" s="65">
        <v>17.7</v>
      </c>
      <c r="AM33" s="65">
        <v>1.6</v>
      </c>
      <c r="AN33" s="65"/>
      <c r="AO33" s="65">
        <v>1.1000000000000001</v>
      </c>
      <c r="AP33" s="65"/>
      <c r="AQ33" s="65"/>
      <c r="AR33" s="65"/>
      <c r="AS33" s="65"/>
      <c r="AT33" s="65">
        <v>5.6</v>
      </c>
      <c r="AU33" s="65">
        <v>0.1</v>
      </c>
      <c r="AV33" s="65">
        <v>16.3</v>
      </c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2"/>
    </row>
    <row r="34" spans="1:81" ht="24" customHeight="1" x14ac:dyDescent="0.2">
      <c r="A34" s="52" t="s">
        <v>85</v>
      </c>
      <c r="B34" s="53"/>
      <c r="C34" s="56">
        <v>37.200000000000003</v>
      </c>
      <c r="D34" s="57">
        <v>31</v>
      </c>
      <c r="E34" s="58"/>
      <c r="F34" s="59">
        <v>3.01</v>
      </c>
      <c r="G34" s="59"/>
      <c r="H34" s="59"/>
      <c r="I34" s="59">
        <v>27</v>
      </c>
      <c r="J34" s="59"/>
      <c r="K34" s="59"/>
      <c r="L34" s="59">
        <v>16</v>
      </c>
      <c r="M34" s="59">
        <v>2.4</v>
      </c>
      <c r="N34" s="59">
        <v>2342</v>
      </c>
      <c r="O34" s="59"/>
      <c r="P34" s="60">
        <v>2.64</v>
      </c>
      <c r="Q34" s="60">
        <v>1.1000000000000001</v>
      </c>
      <c r="R34" s="60">
        <v>2.66</v>
      </c>
      <c r="S34" s="60">
        <v>0.7</v>
      </c>
      <c r="T34" s="60">
        <v>2.66</v>
      </c>
      <c r="U34" s="60">
        <v>0.7</v>
      </c>
      <c r="V34" s="60">
        <v>1848</v>
      </c>
      <c r="W34" s="60">
        <v>1736</v>
      </c>
      <c r="X34" s="60">
        <v>1634</v>
      </c>
      <c r="Y34" s="60">
        <v>1707</v>
      </c>
      <c r="Z34" s="60">
        <v>1634</v>
      </c>
      <c r="AA34" s="60">
        <v>1536</v>
      </c>
      <c r="AB34" s="60">
        <v>29</v>
      </c>
      <c r="AC34" s="60">
        <v>38</v>
      </c>
      <c r="AD34" s="60">
        <v>35</v>
      </c>
      <c r="AE34" s="60">
        <v>38</v>
      </c>
      <c r="AF34" s="60">
        <v>38</v>
      </c>
      <c r="AG34" s="60">
        <v>42</v>
      </c>
      <c r="AH34" s="60">
        <v>0.9</v>
      </c>
      <c r="AI34" s="60"/>
      <c r="AJ34" s="60">
        <v>0</v>
      </c>
      <c r="AK34" s="60">
        <v>2.9</v>
      </c>
      <c r="AL34" s="60">
        <v>15</v>
      </c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1">
        <v>100</v>
      </c>
      <c r="AX34" s="61">
        <v>2648</v>
      </c>
      <c r="AY34" s="61">
        <v>2338</v>
      </c>
      <c r="AZ34" s="61">
        <v>6.23</v>
      </c>
      <c r="BA34" s="61">
        <v>12.3</v>
      </c>
      <c r="BB34" s="61">
        <v>4.46</v>
      </c>
      <c r="BC34" s="61"/>
      <c r="BD34" s="61"/>
      <c r="BE34" s="61"/>
      <c r="BF34" s="61"/>
      <c r="BG34" s="61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2"/>
    </row>
    <row r="35" spans="1:81" ht="24" customHeight="1" x14ac:dyDescent="0.2">
      <c r="A35" s="52" t="s">
        <v>86</v>
      </c>
      <c r="B35" s="53"/>
      <c r="C35" s="56"/>
      <c r="D35" s="57"/>
      <c r="E35" s="58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2"/>
    </row>
    <row r="36" spans="1:81" ht="24" customHeight="1" x14ac:dyDescent="0.2">
      <c r="A36" s="52" t="s">
        <v>87</v>
      </c>
      <c r="B36" s="53"/>
      <c r="C36" s="56"/>
      <c r="D36" s="57"/>
      <c r="E36" s="58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2"/>
    </row>
    <row r="37" spans="1:81" ht="24" customHeight="1" x14ac:dyDescent="0.2">
      <c r="A37" s="52" t="s">
        <v>88</v>
      </c>
      <c r="B37" s="53"/>
      <c r="C37" s="56"/>
      <c r="D37" s="57"/>
      <c r="E37" s="58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>
        <v>14.3</v>
      </c>
      <c r="AM37" s="60"/>
      <c r="AN37" s="60"/>
      <c r="AO37" s="60"/>
      <c r="AP37" s="60"/>
      <c r="AQ37" s="60"/>
      <c r="AR37" s="60"/>
      <c r="AS37" s="60"/>
      <c r="AT37" s="60"/>
      <c r="AU37" s="60"/>
      <c r="AV37" s="60">
        <v>14.9</v>
      </c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2"/>
    </row>
    <row r="38" spans="1:81" ht="34.5" customHeight="1" x14ac:dyDescent="0.2">
      <c r="A38" s="52" t="s">
        <v>89</v>
      </c>
      <c r="B38" s="53"/>
      <c r="C38" s="56"/>
      <c r="D38" s="57"/>
      <c r="E38" s="58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2"/>
    </row>
    <row r="39" spans="1:81" ht="24" customHeight="1" x14ac:dyDescent="0.2">
      <c r="A39" s="52" t="s">
        <v>90</v>
      </c>
      <c r="B39" s="53"/>
      <c r="C39" s="56">
        <v>40.5</v>
      </c>
      <c r="D39" s="57">
        <v>32.9</v>
      </c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60">
        <v>2.65</v>
      </c>
      <c r="Q39" s="60">
        <v>0.5</v>
      </c>
      <c r="R39" s="60">
        <v>2.66</v>
      </c>
      <c r="S39" s="60">
        <v>1.2</v>
      </c>
      <c r="T39" s="60">
        <v>2.67</v>
      </c>
      <c r="U39" s="60">
        <v>0.2</v>
      </c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>
        <v>2.1</v>
      </c>
      <c r="AK39" s="60">
        <v>3.5</v>
      </c>
      <c r="AL39" s="60">
        <v>16</v>
      </c>
      <c r="AM39" s="60">
        <v>1.71</v>
      </c>
      <c r="AN39" s="60">
        <v>0.68</v>
      </c>
      <c r="AO39" s="60"/>
      <c r="AP39" s="60"/>
      <c r="AQ39" s="60"/>
      <c r="AR39" s="60"/>
      <c r="AS39" s="60"/>
      <c r="AT39" s="60"/>
      <c r="AU39" s="60">
        <v>0.4</v>
      </c>
      <c r="AV39" s="60">
        <v>16</v>
      </c>
      <c r="AW39" s="61">
        <v>129.80000000000001</v>
      </c>
      <c r="AX39" s="61"/>
      <c r="AY39" s="61"/>
      <c r="AZ39" s="61"/>
      <c r="BA39" s="61"/>
      <c r="BB39" s="61">
        <v>4.8</v>
      </c>
      <c r="BC39" s="61"/>
      <c r="BD39" s="61"/>
      <c r="BE39" s="61"/>
      <c r="BF39" s="61"/>
      <c r="BG39" s="61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2"/>
    </row>
    <row r="40" spans="1:81" ht="30" customHeight="1" x14ac:dyDescent="0.2">
      <c r="A40" s="52" t="s">
        <v>91</v>
      </c>
      <c r="B40" s="53"/>
      <c r="C40" s="57">
        <v>45.8</v>
      </c>
      <c r="D40" s="57"/>
      <c r="E40" s="58"/>
      <c r="F40" s="59"/>
      <c r="G40" s="59"/>
      <c r="H40" s="59"/>
      <c r="I40" s="59"/>
      <c r="J40" s="59"/>
      <c r="K40" s="59"/>
      <c r="L40" s="59">
        <v>18.399999999999999</v>
      </c>
      <c r="M40" s="59">
        <v>2.64</v>
      </c>
      <c r="N40" s="59"/>
      <c r="O40" s="59"/>
      <c r="P40" s="60">
        <v>2.64</v>
      </c>
      <c r="Q40" s="60">
        <v>0.7</v>
      </c>
      <c r="R40" s="60">
        <v>2.69</v>
      </c>
      <c r="S40" s="60">
        <v>0.8</v>
      </c>
      <c r="T40" s="60">
        <v>2.66</v>
      </c>
      <c r="U40" s="60">
        <v>0.7</v>
      </c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>
        <v>13.9</v>
      </c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2">
        <v>30</v>
      </c>
      <c r="BI40" s="62" t="s">
        <v>47</v>
      </c>
      <c r="BJ40" s="62" t="s">
        <v>48</v>
      </c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>
        <v>26.8</v>
      </c>
      <c r="BX40" s="62"/>
      <c r="BY40" s="62">
        <v>45.8</v>
      </c>
      <c r="BZ40" s="62">
        <v>6.2</v>
      </c>
      <c r="CA40" s="62">
        <v>8.9</v>
      </c>
      <c r="CB40" s="62"/>
      <c r="CC40" s="2"/>
    </row>
    <row r="41" spans="1:81" ht="24" customHeight="1" x14ac:dyDescent="0.2">
      <c r="A41" s="52" t="s">
        <v>92</v>
      </c>
      <c r="B41" s="53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2"/>
    </row>
    <row r="42" spans="1:81" ht="31.5" customHeight="1" x14ac:dyDescent="0.2">
      <c r="A42" s="52" t="s">
        <v>93</v>
      </c>
      <c r="B42" s="53"/>
      <c r="C42" s="57"/>
      <c r="D42" s="57">
        <v>31.5</v>
      </c>
      <c r="E42" s="58"/>
      <c r="F42" s="59"/>
      <c r="G42" s="59"/>
      <c r="H42" s="59"/>
      <c r="I42" s="59"/>
      <c r="J42" s="59"/>
      <c r="K42" s="59"/>
      <c r="L42" s="59">
        <v>5.8</v>
      </c>
      <c r="M42" s="59">
        <v>2.36</v>
      </c>
      <c r="N42" s="59"/>
      <c r="O42" s="59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>
        <v>5.3</v>
      </c>
      <c r="AU42" s="60"/>
      <c r="AV42" s="60"/>
      <c r="AW42" s="61">
        <v>104</v>
      </c>
      <c r="AX42" s="61">
        <v>2664</v>
      </c>
      <c r="AY42" s="61">
        <v>2235</v>
      </c>
      <c r="AZ42" s="61">
        <v>15.4</v>
      </c>
      <c r="BA42" s="61">
        <v>16.2</v>
      </c>
      <c r="BB42" s="61">
        <v>5</v>
      </c>
      <c r="BC42" s="61">
        <v>5.6</v>
      </c>
      <c r="BD42" s="61">
        <v>4.4400000000000004</v>
      </c>
      <c r="BE42" s="61"/>
      <c r="BF42" s="61"/>
      <c r="BG42" s="61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>
        <v>19.8</v>
      </c>
      <c r="BX42" s="62">
        <v>26</v>
      </c>
      <c r="BY42" s="62">
        <v>33.9</v>
      </c>
      <c r="BZ42" s="62">
        <v>4.0999999999999996</v>
      </c>
      <c r="CA42" s="62">
        <v>5.8</v>
      </c>
      <c r="CB42" s="62">
        <v>6.6</v>
      </c>
      <c r="CC42" s="2"/>
    </row>
    <row r="43" spans="1:81" ht="24" customHeight="1" x14ac:dyDescent="0.2">
      <c r="A43" s="52" t="s">
        <v>94</v>
      </c>
      <c r="B43" s="53"/>
      <c r="C43" s="57"/>
      <c r="D43" s="57"/>
      <c r="E43" s="58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>
        <v>0.5</v>
      </c>
      <c r="AI43" s="60"/>
      <c r="AJ43" s="60"/>
      <c r="AK43" s="60">
        <v>2.6</v>
      </c>
      <c r="AL43" s="60">
        <v>14.7</v>
      </c>
      <c r="AM43" s="60">
        <v>4.2</v>
      </c>
      <c r="AN43" s="60"/>
      <c r="AO43" s="60"/>
      <c r="AP43" s="60">
        <v>7</v>
      </c>
      <c r="AQ43" s="60"/>
      <c r="AR43" s="60">
        <v>6.21</v>
      </c>
      <c r="AS43" s="60">
        <v>5</v>
      </c>
      <c r="AT43" s="60"/>
      <c r="AU43" s="60"/>
      <c r="AV43" s="60">
        <v>14.1</v>
      </c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2"/>
    </row>
    <row r="44" spans="1:81" ht="24" customHeight="1" x14ac:dyDescent="0.2">
      <c r="A44" s="52" t="s">
        <v>95</v>
      </c>
      <c r="B44" s="53"/>
      <c r="C44" s="57"/>
      <c r="D44" s="57"/>
      <c r="E44" s="58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2"/>
    </row>
    <row r="45" spans="1:81" ht="30" customHeight="1" x14ac:dyDescent="0.2">
      <c r="A45" s="52" t="s">
        <v>96</v>
      </c>
      <c r="B45" s="53"/>
      <c r="C45" s="57">
        <v>40.19</v>
      </c>
      <c r="D45" s="57"/>
      <c r="E45" s="58"/>
      <c r="F45" s="59">
        <v>3.27</v>
      </c>
      <c r="G45" s="59"/>
      <c r="H45" s="59"/>
      <c r="I45" s="59"/>
      <c r="J45" s="59">
        <v>2328</v>
      </c>
      <c r="K45" s="59">
        <v>6.6</v>
      </c>
      <c r="L45" s="59">
        <v>9.6</v>
      </c>
      <c r="M45" s="59">
        <v>2.2000000000000002</v>
      </c>
      <c r="N45" s="59">
        <v>2347</v>
      </c>
      <c r="O45" s="59"/>
      <c r="P45" s="60">
        <v>2.66</v>
      </c>
      <c r="Q45" s="60">
        <v>0.9</v>
      </c>
      <c r="R45" s="60">
        <v>2.7</v>
      </c>
      <c r="S45" s="60">
        <v>1.1000000000000001</v>
      </c>
      <c r="T45" s="60">
        <v>2.65</v>
      </c>
      <c r="U45" s="60"/>
      <c r="V45" s="60">
        <v>1480</v>
      </c>
      <c r="W45" s="60">
        <v>1620</v>
      </c>
      <c r="X45" s="60">
        <v>1640</v>
      </c>
      <c r="Y45" s="60">
        <v>1620</v>
      </c>
      <c r="Z45" s="60">
        <v>1640</v>
      </c>
      <c r="AA45" s="60">
        <v>1790</v>
      </c>
      <c r="AB45" s="60">
        <v>38</v>
      </c>
      <c r="AC45" s="60"/>
      <c r="AD45" s="60"/>
      <c r="AE45" s="60"/>
      <c r="AF45" s="60"/>
      <c r="AG45" s="60">
        <v>45</v>
      </c>
      <c r="AH45" s="60">
        <v>1.3</v>
      </c>
      <c r="AI45" s="60"/>
      <c r="AJ45" s="60">
        <v>1.83</v>
      </c>
      <c r="AK45" s="60">
        <v>3</v>
      </c>
      <c r="AL45" s="60">
        <v>16</v>
      </c>
      <c r="AM45" s="60">
        <v>0.2</v>
      </c>
      <c r="AN45" s="60">
        <v>0.1</v>
      </c>
      <c r="AO45" s="60">
        <v>0.1</v>
      </c>
      <c r="AP45" s="60">
        <v>3</v>
      </c>
      <c r="AQ45" s="60"/>
      <c r="AR45" s="60">
        <v>5</v>
      </c>
      <c r="AS45" s="60">
        <v>6</v>
      </c>
      <c r="AT45" s="60">
        <v>5.5</v>
      </c>
      <c r="AU45" s="60"/>
      <c r="AV45" s="60">
        <v>16</v>
      </c>
      <c r="AW45" s="61">
        <v>123</v>
      </c>
      <c r="AX45" s="61">
        <v>2640</v>
      </c>
      <c r="AY45" s="61">
        <v>2290</v>
      </c>
      <c r="AZ45" s="61">
        <v>11.6</v>
      </c>
      <c r="BA45" s="61">
        <v>13.3</v>
      </c>
      <c r="BB45" s="61">
        <v>4.3</v>
      </c>
      <c r="BC45" s="61">
        <v>5.0199999999999996</v>
      </c>
      <c r="BD45" s="61">
        <v>5.09</v>
      </c>
      <c r="BE45" s="61"/>
      <c r="BF45" s="61"/>
      <c r="BG45" s="61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>
        <v>0.21</v>
      </c>
      <c r="BV45" s="62">
        <v>0.03</v>
      </c>
      <c r="BW45" s="62"/>
      <c r="BX45" s="62"/>
      <c r="BY45" s="62"/>
      <c r="BZ45" s="62"/>
      <c r="CA45" s="62"/>
      <c r="CB45" s="62"/>
      <c r="CC45" s="2"/>
    </row>
    <row r="46" spans="1:81" s="8" customFormat="1" ht="24" customHeight="1" x14ac:dyDescent="0.2">
      <c r="A46" s="52" t="s">
        <v>97</v>
      </c>
      <c r="B46" s="53"/>
      <c r="C46" s="57">
        <v>41</v>
      </c>
      <c r="D46" s="57">
        <v>38.700000000000003</v>
      </c>
      <c r="E46" s="58">
        <v>3.92</v>
      </c>
      <c r="F46" s="59">
        <v>3.88</v>
      </c>
      <c r="G46" s="59"/>
      <c r="H46" s="59"/>
      <c r="I46" s="59"/>
      <c r="J46" s="59"/>
      <c r="K46" s="59"/>
      <c r="L46" s="59">
        <v>13</v>
      </c>
      <c r="M46" s="59">
        <v>2.8</v>
      </c>
      <c r="N46" s="59">
        <v>2330</v>
      </c>
      <c r="O46" s="59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>
        <v>0.66</v>
      </c>
      <c r="AI46" s="60"/>
      <c r="AJ46" s="60"/>
      <c r="AK46" s="60"/>
      <c r="AL46" s="60"/>
      <c r="AM46" s="60"/>
      <c r="AN46" s="60"/>
      <c r="AO46" s="60"/>
      <c r="AP46" s="60">
        <v>0.48</v>
      </c>
      <c r="AQ46" s="60"/>
      <c r="AR46" s="60">
        <v>9</v>
      </c>
      <c r="AS46" s="60">
        <v>9</v>
      </c>
      <c r="AT46" s="60"/>
      <c r="AU46" s="60"/>
      <c r="AV46" s="60">
        <v>18</v>
      </c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2">
        <v>29</v>
      </c>
      <c r="BI46" s="62" t="s">
        <v>45</v>
      </c>
      <c r="BJ46" s="62" t="s">
        <v>46</v>
      </c>
      <c r="BK46" s="62">
        <v>1</v>
      </c>
      <c r="BL46" s="62">
        <v>5.9</v>
      </c>
      <c r="BM46" s="62">
        <v>0.3</v>
      </c>
      <c r="BN46" s="62">
        <v>3.12</v>
      </c>
      <c r="BO46" s="62">
        <v>1</v>
      </c>
      <c r="BP46" s="62">
        <v>3.5</v>
      </c>
      <c r="BQ46" s="62">
        <v>0.86</v>
      </c>
      <c r="BR46" s="62">
        <v>0</v>
      </c>
      <c r="BS46" s="62">
        <v>0</v>
      </c>
      <c r="BT46" s="62">
        <v>0</v>
      </c>
      <c r="BU46" s="62">
        <v>0.28599999999999998</v>
      </c>
      <c r="BV46" s="62">
        <v>3.6999999999999998E-2</v>
      </c>
      <c r="BW46" s="62">
        <v>29.8</v>
      </c>
      <c r="BX46" s="62">
        <v>35.299999999999997</v>
      </c>
      <c r="BY46" s="62">
        <v>45.7</v>
      </c>
      <c r="BZ46" s="62">
        <v>6.1</v>
      </c>
      <c r="CA46" s="62">
        <v>8.3000000000000007</v>
      </c>
      <c r="CB46" s="62"/>
    </row>
    <row r="47" spans="1:81" ht="24" customHeight="1" x14ac:dyDescent="0.2">
      <c r="A47" s="52" t="s">
        <v>98</v>
      </c>
      <c r="B47" s="53"/>
      <c r="C47" s="57"/>
      <c r="D47" s="57"/>
      <c r="E47" s="5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70"/>
      <c r="AX47" s="70"/>
      <c r="AY47" s="61"/>
      <c r="AZ47" s="70"/>
      <c r="BA47" s="70"/>
      <c r="BB47" s="70"/>
      <c r="BC47" s="70"/>
      <c r="BD47" s="70"/>
      <c r="BE47" s="70"/>
      <c r="BF47" s="70"/>
      <c r="BG47" s="70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2"/>
    </row>
    <row r="48" spans="1:81" ht="24" customHeight="1" x14ac:dyDescent="0.2">
      <c r="A48" s="52" t="s">
        <v>99</v>
      </c>
      <c r="B48" s="53"/>
      <c r="C48" s="57"/>
      <c r="D48" s="57"/>
      <c r="E48" s="5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70"/>
      <c r="AX48" s="70"/>
      <c r="AY48" s="61"/>
      <c r="AZ48" s="70"/>
      <c r="BA48" s="70"/>
      <c r="BB48" s="70"/>
      <c r="BC48" s="70"/>
      <c r="BD48" s="70"/>
      <c r="BE48" s="70"/>
      <c r="BF48" s="70"/>
      <c r="BG48" s="70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71"/>
      <c r="CC48" s="2"/>
    </row>
    <row r="49" spans="1:81" s="6" customFormat="1" ht="24" customHeight="1" x14ac:dyDescent="0.2">
      <c r="A49" s="52" t="s">
        <v>49</v>
      </c>
      <c r="B49" s="53"/>
      <c r="C49" s="57">
        <v>49.6</v>
      </c>
      <c r="D49" s="57"/>
      <c r="E49" s="58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60">
        <v>2.65</v>
      </c>
      <c r="Q49" s="60">
        <v>0.85</v>
      </c>
      <c r="R49" s="60">
        <v>2.65</v>
      </c>
      <c r="S49" s="60">
        <v>0.85</v>
      </c>
      <c r="T49" s="60">
        <v>2.68</v>
      </c>
      <c r="U49" s="60">
        <v>0.78</v>
      </c>
      <c r="V49" s="60"/>
      <c r="W49" s="60"/>
      <c r="X49" s="60"/>
      <c r="Y49" s="60"/>
      <c r="Z49" s="60"/>
      <c r="AA49" s="60"/>
      <c r="AB49" s="60">
        <v>28.9</v>
      </c>
      <c r="AC49" s="60">
        <v>37.299999999999997</v>
      </c>
      <c r="AD49" s="60">
        <v>37.299999999999997</v>
      </c>
      <c r="AE49" s="60">
        <v>35.4</v>
      </c>
      <c r="AF49" s="60">
        <v>40.4</v>
      </c>
      <c r="AG49" s="60">
        <v>42.3</v>
      </c>
      <c r="AH49" s="60"/>
      <c r="AI49" s="60"/>
      <c r="AJ49" s="60"/>
      <c r="AK49" s="60"/>
      <c r="AL49" s="60">
        <v>16.39</v>
      </c>
      <c r="AM49" s="60">
        <v>10.09</v>
      </c>
      <c r="AN49" s="60"/>
      <c r="AO49" s="60"/>
      <c r="AP49" s="60">
        <v>7.3</v>
      </c>
      <c r="AQ49" s="60"/>
      <c r="AR49" s="60"/>
      <c r="AS49" s="60"/>
      <c r="AT49" s="60">
        <v>5.25</v>
      </c>
      <c r="AU49" s="60"/>
      <c r="AV49" s="60">
        <v>17.989999999999998</v>
      </c>
      <c r="AW49" s="61">
        <v>109.87</v>
      </c>
      <c r="AX49" s="61"/>
      <c r="AY49" s="61"/>
      <c r="AZ49" s="61"/>
      <c r="BA49" s="61"/>
      <c r="BB49" s="61"/>
      <c r="BC49" s="61"/>
      <c r="BD49" s="61"/>
      <c r="BE49" s="61">
        <v>99.18</v>
      </c>
      <c r="BF49" s="61"/>
      <c r="BG49" s="61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</row>
    <row r="50" spans="1:81" ht="24" customHeight="1" x14ac:dyDescent="0.2">
      <c r="A50" s="72"/>
      <c r="B50" s="53"/>
      <c r="C50" s="57"/>
      <c r="D50" s="57"/>
      <c r="E50" s="58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2"/>
    </row>
    <row r="51" spans="1:81" ht="24" customHeight="1" x14ac:dyDescent="0.2">
      <c r="A51" s="72"/>
      <c r="B51" s="53"/>
      <c r="C51" s="57"/>
      <c r="D51" s="57"/>
      <c r="E51" s="58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2"/>
    </row>
    <row r="52" spans="1:81" ht="24" customHeight="1" x14ac:dyDescent="0.2">
      <c r="A52" s="72"/>
      <c r="B52" s="53"/>
      <c r="C52" s="73"/>
      <c r="D52" s="73"/>
      <c r="E52" s="74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2"/>
    </row>
    <row r="53" spans="1:81" s="6" customFormat="1" ht="24" customHeight="1" x14ac:dyDescent="0.2">
      <c r="A53" s="75"/>
      <c r="B53" s="53"/>
      <c r="C53" s="73"/>
      <c r="D53" s="73"/>
      <c r="E53" s="74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</row>
    <row r="54" spans="1:81" customFormat="1" ht="30" customHeight="1" x14ac:dyDescent="0.2">
      <c r="A54" s="105" t="s">
        <v>34</v>
      </c>
      <c r="B54" s="106"/>
      <c r="C54" s="76">
        <f t="shared" ref="C54:O54" si="0">IF(C9="","",COUNTA(C9:C53))</f>
        <v>26</v>
      </c>
      <c r="D54" s="76">
        <f t="shared" si="0"/>
        <v>21</v>
      </c>
      <c r="E54" s="76">
        <f t="shared" si="0"/>
        <v>6</v>
      </c>
      <c r="F54" s="76">
        <f t="shared" si="0"/>
        <v>11</v>
      </c>
      <c r="G54" s="76">
        <f t="shared" si="0"/>
        <v>3</v>
      </c>
      <c r="H54" s="76">
        <f t="shared" si="0"/>
        <v>3</v>
      </c>
      <c r="I54" s="76">
        <f t="shared" si="0"/>
        <v>7</v>
      </c>
      <c r="J54" s="76">
        <f t="shared" si="0"/>
        <v>2</v>
      </c>
      <c r="K54" s="76">
        <f t="shared" si="0"/>
        <v>2</v>
      </c>
      <c r="L54" s="76">
        <f t="shared" si="0"/>
        <v>23</v>
      </c>
      <c r="M54" s="76">
        <f t="shared" si="0"/>
        <v>23</v>
      </c>
      <c r="N54" s="76">
        <f t="shared" si="0"/>
        <v>21</v>
      </c>
      <c r="O54" s="76" t="str">
        <f t="shared" si="0"/>
        <v/>
      </c>
      <c r="P54" s="76">
        <f t="shared" ref="P54:CA54" si="1">IF(P9="","",COUNTA(P9:P53))</f>
        <v>25</v>
      </c>
      <c r="Q54" s="76">
        <f t="shared" si="1"/>
        <v>25</v>
      </c>
      <c r="R54" s="76">
        <f t="shared" si="1"/>
        <v>25</v>
      </c>
      <c r="S54" s="76">
        <f t="shared" si="1"/>
        <v>25</v>
      </c>
      <c r="T54" s="76">
        <f t="shared" si="1"/>
        <v>24</v>
      </c>
      <c r="U54" s="76">
        <f t="shared" si="1"/>
        <v>23</v>
      </c>
      <c r="V54" s="76">
        <f t="shared" si="1"/>
        <v>18</v>
      </c>
      <c r="W54" s="76">
        <f t="shared" si="1"/>
        <v>16</v>
      </c>
      <c r="X54" s="76">
        <f t="shared" si="1"/>
        <v>15</v>
      </c>
      <c r="Y54" s="76">
        <f t="shared" si="1"/>
        <v>17</v>
      </c>
      <c r="Z54" s="76">
        <f t="shared" si="1"/>
        <v>18</v>
      </c>
      <c r="AA54" s="76">
        <f t="shared" si="1"/>
        <v>16</v>
      </c>
      <c r="AB54" s="76">
        <f t="shared" si="1"/>
        <v>16</v>
      </c>
      <c r="AC54" s="76">
        <f t="shared" si="1"/>
        <v>15</v>
      </c>
      <c r="AD54" s="76">
        <f t="shared" si="1"/>
        <v>13</v>
      </c>
      <c r="AE54" s="76">
        <f t="shared" si="1"/>
        <v>17</v>
      </c>
      <c r="AF54" s="76">
        <f t="shared" si="1"/>
        <v>15</v>
      </c>
      <c r="AG54" s="76">
        <f t="shared" si="1"/>
        <v>14</v>
      </c>
      <c r="AH54" s="76">
        <f t="shared" si="1"/>
        <v>24</v>
      </c>
      <c r="AI54" s="76">
        <f t="shared" si="1"/>
        <v>14</v>
      </c>
      <c r="AJ54" s="76">
        <f t="shared" si="1"/>
        <v>22</v>
      </c>
      <c r="AK54" s="76">
        <f t="shared" si="1"/>
        <v>24</v>
      </c>
      <c r="AL54" s="76">
        <f t="shared" si="1"/>
        <v>26</v>
      </c>
      <c r="AM54" s="76">
        <f t="shared" si="1"/>
        <v>22</v>
      </c>
      <c r="AN54" s="76">
        <f t="shared" si="1"/>
        <v>11</v>
      </c>
      <c r="AO54" s="76">
        <f t="shared" si="1"/>
        <v>16</v>
      </c>
      <c r="AP54" s="76">
        <f t="shared" si="1"/>
        <v>6</v>
      </c>
      <c r="AQ54" s="76">
        <f t="shared" si="1"/>
        <v>4</v>
      </c>
      <c r="AR54" s="76" t="str">
        <f t="shared" si="1"/>
        <v/>
      </c>
      <c r="AS54" s="76" t="str">
        <f t="shared" si="1"/>
        <v/>
      </c>
      <c r="AT54" s="76">
        <f t="shared" si="1"/>
        <v>19</v>
      </c>
      <c r="AU54" s="76">
        <f t="shared" si="1"/>
        <v>20</v>
      </c>
      <c r="AV54" s="76" t="str">
        <f t="shared" si="1"/>
        <v/>
      </c>
      <c r="AW54" s="76" t="str">
        <f t="shared" si="1"/>
        <v/>
      </c>
      <c r="AX54" s="76" t="str">
        <f t="shared" si="1"/>
        <v/>
      </c>
      <c r="AY54" s="76" t="str">
        <f t="shared" si="1"/>
        <v/>
      </c>
      <c r="AZ54" s="76" t="str">
        <f t="shared" si="1"/>
        <v/>
      </c>
      <c r="BA54" s="76" t="str">
        <f t="shared" si="1"/>
        <v/>
      </c>
      <c r="BB54" s="76" t="str">
        <f t="shared" si="1"/>
        <v/>
      </c>
      <c r="BC54" s="76" t="str">
        <f t="shared" si="1"/>
        <v/>
      </c>
      <c r="BD54" s="76" t="str">
        <f t="shared" si="1"/>
        <v/>
      </c>
      <c r="BE54" s="76" t="str">
        <f t="shared" si="1"/>
        <v/>
      </c>
      <c r="BF54" s="76" t="str">
        <f t="shared" si="1"/>
        <v/>
      </c>
      <c r="BG54" s="76" t="str">
        <f t="shared" si="1"/>
        <v/>
      </c>
      <c r="BH54" s="76">
        <f t="shared" si="1"/>
        <v>3</v>
      </c>
      <c r="BI54" s="76">
        <f t="shared" si="1"/>
        <v>3</v>
      </c>
      <c r="BJ54" s="76">
        <f t="shared" si="1"/>
        <v>3</v>
      </c>
      <c r="BK54" s="76">
        <f t="shared" si="1"/>
        <v>2</v>
      </c>
      <c r="BL54" s="76" t="str">
        <f t="shared" si="1"/>
        <v/>
      </c>
      <c r="BM54" s="76" t="str">
        <f t="shared" si="1"/>
        <v/>
      </c>
      <c r="BN54" s="76">
        <f t="shared" si="1"/>
        <v>2</v>
      </c>
      <c r="BO54" s="76">
        <f t="shared" si="1"/>
        <v>2</v>
      </c>
      <c r="BP54" s="76" t="str">
        <f t="shared" si="1"/>
        <v/>
      </c>
      <c r="BQ54" s="76" t="str">
        <f t="shared" si="1"/>
        <v/>
      </c>
      <c r="BR54" s="76" t="str">
        <f t="shared" si="1"/>
        <v/>
      </c>
      <c r="BS54" s="76" t="str">
        <f t="shared" si="1"/>
        <v/>
      </c>
      <c r="BT54" s="76" t="str">
        <f t="shared" si="1"/>
        <v/>
      </c>
      <c r="BU54" s="76" t="str">
        <f t="shared" si="1"/>
        <v/>
      </c>
      <c r="BV54" s="76" t="str">
        <f t="shared" si="1"/>
        <v/>
      </c>
      <c r="BW54" s="76">
        <f t="shared" si="1"/>
        <v>4</v>
      </c>
      <c r="BX54" s="76">
        <f t="shared" si="1"/>
        <v>3</v>
      </c>
      <c r="BY54" s="76">
        <f t="shared" si="1"/>
        <v>4</v>
      </c>
      <c r="BZ54" s="76">
        <f t="shared" si="1"/>
        <v>4</v>
      </c>
      <c r="CA54" s="76">
        <f t="shared" si="1"/>
        <v>4</v>
      </c>
      <c r="CB54" s="76">
        <f t="shared" ref="CB54" si="2">IF(CB9="","",COUNTA(CB9:CB53))</f>
        <v>2</v>
      </c>
    </row>
    <row r="55" spans="1:81" customFormat="1" ht="30" customHeight="1" x14ac:dyDescent="0.2">
      <c r="A55" s="105" t="s">
        <v>35</v>
      </c>
      <c r="B55" s="105"/>
      <c r="C55" s="29">
        <f>IF(SUM(C9:C53)=0,"",AVERAGE(C9:C53))</f>
        <v>39.451538461538462</v>
      </c>
      <c r="D55" s="29">
        <f t="shared" ref="D55:BH55" si="3">IF(SUM(D9:D53)=0,"",AVERAGE(D9:D53))</f>
        <v>31.323809523809523</v>
      </c>
      <c r="E55" s="29">
        <f t="shared" si="3"/>
        <v>3.5366666666666666</v>
      </c>
      <c r="F55" s="29">
        <f t="shared" si="3"/>
        <v>3.3627272727272728</v>
      </c>
      <c r="G55" s="29">
        <f t="shared" si="3"/>
        <v>4.4333333333333336</v>
      </c>
      <c r="H55" s="29">
        <f t="shared" si="3"/>
        <v>33.633333333333333</v>
      </c>
      <c r="I55" s="29">
        <f t="shared" si="3"/>
        <v>28.24285714285714</v>
      </c>
      <c r="J55" s="29">
        <f t="shared" si="3"/>
        <v>2336.5</v>
      </c>
      <c r="K55" s="29">
        <f t="shared" si="3"/>
        <v>6.05</v>
      </c>
      <c r="L55" s="29">
        <f t="shared" si="3"/>
        <v>15.343478260869567</v>
      </c>
      <c r="M55" s="29">
        <f t="shared" si="3"/>
        <v>2.5434782608695654</v>
      </c>
      <c r="N55" s="29">
        <f t="shared" si="3"/>
        <v>2339.4285714285716</v>
      </c>
      <c r="O55" s="29" t="str">
        <f t="shared" ref="O55" si="4">IF(SUM(O9:O53)=0,"",AVERAGE(O9:O53))</f>
        <v/>
      </c>
      <c r="P55" s="29">
        <f t="shared" si="3"/>
        <v>2.6384000000000003</v>
      </c>
      <c r="Q55" s="29">
        <f t="shared" si="3"/>
        <v>1.1768000000000001</v>
      </c>
      <c r="R55" s="29">
        <f t="shared" si="3"/>
        <v>2.6656</v>
      </c>
      <c r="S55" s="29"/>
      <c r="T55" s="29">
        <f t="shared" si="3"/>
        <v>2.6679166666666663</v>
      </c>
      <c r="U55" s="29">
        <f t="shared" si="3"/>
        <v>0.71434782608695635</v>
      </c>
      <c r="V55" s="29">
        <f t="shared" si="3"/>
        <v>1793.5</v>
      </c>
      <c r="W55" s="29">
        <f t="shared" si="3"/>
        <v>1648.5</v>
      </c>
      <c r="X55" s="29">
        <f t="shared" si="3"/>
        <v>1630.9333333333334</v>
      </c>
      <c r="Y55" s="29">
        <f t="shared" si="3"/>
        <v>1640.8823529411766</v>
      </c>
      <c r="Z55" s="29">
        <f t="shared" si="3"/>
        <v>1558.8333333333333</v>
      </c>
      <c r="AA55" s="29">
        <f t="shared" si="3"/>
        <v>1516.625</v>
      </c>
      <c r="AB55" s="29">
        <f t="shared" si="3"/>
        <v>30.931249999999999</v>
      </c>
      <c r="AC55" s="29">
        <f t="shared" si="3"/>
        <v>37.839999999999996</v>
      </c>
      <c r="AD55" s="29">
        <f t="shared" si="3"/>
        <v>37.638461538461542</v>
      </c>
      <c r="AE55" s="29"/>
      <c r="AF55" s="29"/>
      <c r="AG55" s="29"/>
      <c r="AH55" s="29">
        <f t="shared" si="3"/>
        <v>0.79833333333333334</v>
      </c>
      <c r="AI55" s="29">
        <f t="shared" si="3"/>
        <v>1.0357142857142858</v>
      </c>
      <c r="AJ55" s="29"/>
      <c r="AK55" s="29">
        <f t="shared" ref="AK55:AL55" si="5">IF(SUM(AK9:AK53)=0,"",AVERAGE(AK9:AK53))</f>
        <v>3.168333333333333</v>
      </c>
      <c r="AL55" s="29">
        <f t="shared" si="5"/>
        <v>16.001923076923081</v>
      </c>
      <c r="AM55" s="29">
        <f t="shared" si="3"/>
        <v>2.5781818181818186</v>
      </c>
      <c r="AN55" s="29">
        <f t="shared" si="3"/>
        <v>0.60272727272727267</v>
      </c>
      <c r="AO55" s="29">
        <f t="shared" si="3"/>
        <v>0.63312499999999994</v>
      </c>
      <c r="AP55" s="29">
        <f t="shared" si="3"/>
        <v>3.7133333333333334</v>
      </c>
      <c r="AQ55" s="29">
        <f t="shared" si="3"/>
        <v>0.27500000000000002</v>
      </c>
      <c r="AR55" s="29">
        <f t="shared" si="3"/>
        <v>6.7366666666666672</v>
      </c>
      <c r="AS55" s="29">
        <f t="shared" si="3"/>
        <v>5.15</v>
      </c>
      <c r="AT55" s="29">
        <f t="shared" si="3"/>
        <v>5.4147368421052633</v>
      </c>
      <c r="AU55" s="29">
        <f t="shared" si="3"/>
        <v>0.188</v>
      </c>
      <c r="AV55" s="29"/>
      <c r="AW55" s="29">
        <f t="shared" si="3"/>
        <v>104.04384615384616</v>
      </c>
      <c r="AX55" s="29">
        <f t="shared" si="3"/>
        <v>2631.3333333333335</v>
      </c>
      <c r="AY55" s="29">
        <f t="shared" si="3"/>
        <v>2300.1666666666665</v>
      </c>
      <c r="AZ55" s="29">
        <f t="shared" si="3"/>
        <v>12.461666666666666</v>
      </c>
      <c r="BA55" s="29">
        <f t="shared" si="3"/>
        <v>13.773333333333333</v>
      </c>
      <c r="BB55" s="29">
        <f t="shared" si="3"/>
        <v>4.3876923076923076</v>
      </c>
      <c r="BC55" s="29">
        <f t="shared" si="3"/>
        <v>5.31</v>
      </c>
      <c r="BD55" s="29">
        <f t="shared" si="3"/>
        <v>4.7650000000000006</v>
      </c>
      <c r="BE55" s="29">
        <f t="shared" si="3"/>
        <v>99.18</v>
      </c>
      <c r="BF55" s="29" t="str">
        <f t="shared" si="3"/>
        <v/>
      </c>
      <c r="BG55" s="29" t="str">
        <f t="shared" si="3"/>
        <v/>
      </c>
      <c r="BH55" s="29">
        <f t="shared" si="3"/>
        <v>29.266666666666666</v>
      </c>
      <c r="BI55" s="29">
        <f t="shared" ref="BI55:CB55" si="6">IF(SUM(BI9:BI53)=0,"",AVERAGE(BI9:BI53))</f>
        <v>160</v>
      </c>
      <c r="BJ55" s="29">
        <f t="shared" si="6"/>
        <v>225</v>
      </c>
      <c r="BK55" s="29">
        <f t="shared" si="6"/>
        <v>0.75</v>
      </c>
      <c r="BL55" s="29">
        <f t="shared" si="6"/>
        <v>5.9</v>
      </c>
      <c r="BM55" s="29">
        <f t="shared" si="6"/>
        <v>0.3</v>
      </c>
      <c r="BN55" s="29">
        <f t="shared" si="6"/>
        <v>3.105</v>
      </c>
      <c r="BO55" s="29">
        <f t="shared" si="6"/>
        <v>1665.5</v>
      </c>
      <c r="BP55" s="29">
        <f t="shared" si="6"/>
        <v>3.5</v>
      </c>
      <c r="BQ55" s="29">
        <f t="shared" si="6"/>
        <v>0.86</v>
      </c>
      <c r="BR55" s="29" t="str">
        <f t="shared" si="6"/>
        <v/>
      </c>
      <c r="BS55" s="29" t="str">
        <f t="shared" si="6"/>
        <v/>
      </c>
      <c r="BT55" s="29" t="str">
        <f t="shared" si="6"/>
        <v/>
      </c>
      <c r="BU55" s="29">
        <f t="shared" si="6"/>
        <v>0.248</v>
      </c>
      <c r="BV55" s="29">
        <f t="shared" si="6"/>
        <v>3.3500000000000002E-2</v>
      </c>
      <c r="BW55" s="29">
        <f t="shared" si="6"/>
        <v>22.599999999999998</v>
      </c>
      <c r="BX55" s="29">
        <f t="shared" si="6"/>
        <v>29.766666666666666</v>
      </c>
      <c r="BY55" s="29">
        <f t="shared" si="6"/>
        <v>42.599999999999994</v>
      </c>
      <c r="BZ55" s="29">
        <f t="shared" si="6"/>
        <v>4.8499999999999996</v>
      </c>
      <c r="CA55" s="29">
        <f t="shared" si="6"/>
        <v>7</v>
      </c>
      <c r="CB55" s="29">
        <f t="shared" si="6"/>
        <v>6.8</v>
      </c>
    </row>
    <row r="56" spans="1:81" customFormat="1" ht="30" customHeight="1" x14ac:dyDescent="0.2">
      <c r="A56" s="104" t="s">
        <v>36</v>
      </c>
      <c r="B56" s="104"/>
      <c r="C56" s="29">
        <f>IF(SUM(C9:C53)="","",STDEV(C9:C53))</f>
        <v>3.2602916339587682</v>
      </c>
      <c r="D56" s="29">
        <f t="shared" ref="D56:BO56" si="7">IF(SUM(D9:D53)="","",STDEV(D9:D53))</f>
        <v>2.7440671934019334</v>
      </c>
      <c r="E56" s="29">
        <f t="shared" si="7"/>
        <v>0.20412414523193151</v>
      </c>
      <c r="F56" s="29">
        <f t="shared" si="7"/>
        <v>0.33713768430986496</v>
      </c>
      <c r="G56" s="29">
        <f t="shared" si="7"/>
        <v>0.30550504633038961</v>
      </c>
      <c r="H56" s="29">
        <f t="shared" si="7"/>
        <v>2.098412098071619</v>
      </c>
      <c r="I56" s="29">
        <f t="shared" si="7"/>
        <v>2.0927311842479459</v>
      </c>
      <c r="J56" s="29">
        <f t="shared" si="7"/>
        <v>12.020815280171307</v>
      </c>
      <c r="K56" s="29">
        <f t="shared" si="7"/>
        <v>0.77781745930520207</v>
      </c>
      <c r="L56" s="29">
        <f t="shared" si="7"/>
        <v>4.0241121083873344</v>
      </c>
      <c r="M56" s="29">
        <f t="shared" si="7"/>
        <v>0.4998054957649416</v>
      </c>
      <c r="N56" s="29">
        <f t="shared" si="7"/>
        <v>70.686329250125453</v>
      </c>
      <c r="O56" s="29" t="e">
        <f t="shared" si="7"/>
        <v>#DIV/0!</v>
      </c>
      <c r="P56" s="29">
        <f t="shared" si="7"/>
        <v>1.4628738838327821E-2</v>
      </c>
      <c r="Q56" s="29">
        <f t="shared" si="7"/>
        <v>0.37125597638287289</v>
      </c>
      <c r="R56" s="29">
        <f t="shared" si="7"/>
        <v>1.1930353445448863E-2</v>
      </c>
      <c r="S56" s="29">
        <f t="shared" si="7"/>
        <v>0.15591129956912386</v>
      </c>
      <c r="T56" s="29">
        <f t="shared" si="7"/>
        <v>7.790276362049129E-3</v>
      </c>
      <c r="U56" s="29">
        <f t="shared" si="7"/>
        <v>0.13885329363810769</v>
      </c>
      <c r="V56" s="29">
        <f t="shared" si="7"/>
        <v>94.298805431894806</v>
      </c>
      <c r="W56" s="29">
        <f t="shared" si="7"/>
        <v>48.757905341937459</v>
      </c>
      <c r="X56" s="29">
        <f t="shared" si="7"/>
        <v>50.073469831362601</v>
      </c>
      <c r="Y56" s="29">
        <f t="shared" si="7"/>
        <v>42.440962455128734</v>
      </c>
      <c r="Z56" s="29">
        <f t="shared" si="7"/>
        <v>77.867345719574686</v>
      </c>
      <c r="AA56" s="29">
        <f t="shared" si="7"/>
        <v>89.581899213326949</v>
      </c>
      <c r="AB56" s="29">
        <f t="shared" si="7"/>
        <v>2.5733813682908848</v>
      </c>
      <c r="AC56" s="29">
        <f t="shared" si="7"/>
        <v>1.1210964021247873</v>
      </c>
      <c r="AD56" s="29">
        <f t="shared" si="7"/>
        <v>1.931984498531006</v>
      </c>
      <c r="AE56" s="29">
        <f t="shared" si="7"/>
        <v>1.6651267395677516</v>
      </c>
      <c r="AF56" s="29">
        <f t="shared" si="7"/>
        <v>2.6173778226818274</v>
      </c>
      <c r="AG56" s="29">
        <f t="shared" si="7"/>
        <v>1.7640643630330148</v>
      </c>
      <c r="AH56" s="29">
        <f t="shared" si="7"/>
        <v>0.25787874917364273</v>
      </c>
      <c r="AI56" s="29">
        <f t="shared" si="7"/>
        <v>0.13363062095621234</v>
      </c>
      <c r="AJ56" s="29">
        <f t="shared" si="7"/>
        <v>0.62930405455041583</v>
      </c>
      <c r="AK56" s="29">
        <f t="shared" si="7"/>
        <v>0.34322849109806236</v>
      </c>
      <c r="AL56" s="29">
        <f t="shared" si="7"/>
        <v>1.1593723102809355</v>
      </c>
      <c r="AM56" s="29">
        <f t="shared" si="7"/>
        <v>2.017449205978008</v>
      </c>
      <c r="AN56" s="29">
        <f t="shared" si="7"/>
        <v>0.93374612083896669</v>
      </c>
      <c r="AO56" s="29">
        <f t="shared" si="7"/>
        <v>0.49540177297489235</v>
      </c>
      <c r="AP56" s="29">
        <f t="shared" si="7"/>
        <v>3.0251391152584479</v>
      </c>
      <c r="AQ56" s="29">
        <f t="shared" si="7"/>
        <v>0.12583057392117913</v>
      </c>
      <c r="AR56" s="29">
        <f t="shared" si="7"/>
        <v>2.0513491495436167</v>
      </c>
      <c r="AS56" s="29">
        <f t="shared" si="7"/>
        <v>3.4770677301427417</v>
      </c>
      <c r="AT56" s="29">
        <f t="shared" si="7"/>
        <v>0.16156761298989186</v>
      </c>
      <c r="AU56" s="29">
        <f t="shared" si="7"/>
        <v>0.14576838152573274</v>
      </c>
      <c r="AV56" s="29">
        <f t="shared" si="7"/>
        <v>1.3608680384893377</v>
      </c>
      <c r="AW56" s="29">
        <f t="shared" si="7"/>
        <v>13.406285552221021</v>
      </c>
      <c r="AX56" s="29">
        <f t="shared" si="7"/>
        <v>58.291326866685644</v>
      </c>
      <c r="AY56" s="29">
        <f t="shared" si="7"/>
        <v>46.608296829355751</v>
      </c>
      <c r="AZ56" s="29">
        <f t="shared" si="7"/>
        <v>3.2303386631726232</v>
      </c>
      <c r="BA56" s="29">
        <f t="shared" si="7"/>
        <v>2.1199971412216261</v>
      </c>
      <c r="BB56" s="29">
        <f t="shared" si="7"/>
        <v>0.72436355796144514</v>
      </c>
      <c r="BC56" s="29">
        <f t="shared" si="7"/>
        <v>0.41012193308819761</v>
      </c>
      <c r="BD56" s="29">
        <f t="shared" si="7"/>
        <v>0.45961940777125554</v>
      </c>
      <c r="BE56" s="29" t="e">
        <f t="shared" si="7"/>
        <v>#DIV/0!</v>
      </c>
      <c r="BF56" s="29" t="e">
        <f t="shared" si="7"/>
        <v>#DIV/0!</v>
      </c>
      <c r="BG56" s="29" t="e">
        <f t="shared" si="7"/>
        <v>#DIV/0!</v>
      </c>
      <c r="BH56" s="29">
        <f t="shared" si="7"/>
        <v>0.64291005073286334</v>
      </c>
      <c r="BI56" s="29" t="e">
        <f t="shared" si="7"/>
        <v>#DIV/0!</v>
      </c>
      <c r="BJ56" s="29" t="e">
        <f t="shared" si="7"/>
        <v>#DIV/0!</v>
      </c>
      <c r="BK56" s="29">
        <f t="shared" si="7"/>
        <v>0.35355339059327379</v>
      </c>
      <c r="BL56" s="29" t="e">
        <f t="shared" si="7"/>
        <v>#DIV/0!</v>
      </c>
      <c r="BM56" s="29" t="e">
        <f t="shared" si="7"/>
        <v>#DIV/0!</v>
      </c>
      <c r="BN56" s="29">
        <f t="shared" si="7"/>
        <v>2.12132034355966E-2</v>
      </c>
      <c r="BO56" s="29">
        <f t="shared" si="7"/>
        <v>2353.9584745700167</v>
      </c>
      <c r="BP56" s="29" t="e">
        <f t="shared" ref="BP56:CB56" si="8">IF(SUM(BP9:BP53)="","",STDEV(BP9:BP53))</f>
        <v>#DIV/0!</v>
      </c>
      <c r="BQ56" s="29" t="e">
        <f t="shared" si="8"/>
        <v>#DIV/0!</v>
      </c>
      <c r="BR56" s="29" t="e">
        <f t="shared" si="8"/>
        <v>#DIV/0!</v>
      </c>
      <c r="BS56" s="29" t="e">
        <f t="shared" si="8"/>
        <v>#DIV/0!</v>
      </c>
      <c r="BT56" s="29" t="e">
        <f t="shared" si="8"/>
        <v>#DIV/0!</v>
      </c>
      <c r="BU56" s="29">
        <f t="shared" si="8"/>
        <v>5.3740115370177498E-2</v>
      </c>
      <c r="BV56" s="29">
        <f t="shared" si="8"/>
        <v>4.9497474683058316E-3</v>
      </c>
      <c r="BW56" s="29">
        <f t="shared" si="8"/>
        <v>7.1011736119226718</v>
      </c>
      <c r="BX56" s="29">
        <f t="shared" si="8"/>
        <v>4.89523577913599</v>
      </c>
      <c r="BY56" s="29">
        <f t="shared" si="8"/>
        <v>5.8109092805401232</v>
      </c>
      <c r="BZ56" s="29">
        <f t="shared" si="8"/>
        <v>1.5673757260678336</v>
      </c>
      <c r="CA56" s="29">
        <f t="shared" si="8"/>
        <v>1.8920887928424535</v>
      </c>
      <c r="CB56" s="29">
        <f t="shared" si="8"/>
        <v>0.28284271247461928</v>
      </c>
    </row>
    <row r="57" spans="1:81" customFormat="1" ht="30" customHeight="1" x14ac:dyDescent="0.2">
      <c r="A57" s="104" t="s">
        <v>37</v>
      </c>
      <c r="B57" s="106"/>
      <c r="C57" s="29">
        <f>IF(C54="","",C56/SQRT(C54))</f>
        <v>0.63939579467534868</v>
      </c>
      <c r="D57" s="29">
        <f t="shared" ref="D57:BH57" si="9">IF(D54="","",D56/SQRT(D54))</f>
        <v>0.59880455360997076</v>
      </c>
      <c r="E57" s="29">
        <f t="shared" si="9"/>
        <v>8.3333333333333343E-2</v>
      </c>
      <c r="F57" s="29">
        <f t="shared" si="9"/>
        <v>0.10165083650410099</v>
      </c>
      <c r="G57" s="29">
        <f t="shared" si="9"/>
        <v>0.17638342073763955</v>
      </c>
      <c r="H57" s="29">
        <f t="shared" si="9"/>
        <v>1.2115187896924167</v>
      </c>
      <c r="I57" s="29">
        <f t="shared" si="9"/>
        <v>0.7909780392042508</v>
      </c>
      <c r="J57" s="29">
        <f t="shared" si="9"/>
        <v>8.4999999999999982</v>
      </c>
      <c r="K57" s="29">
        <f t="shared" si="9"/>
        <v>0.54999999999999982</v>
      </c>
      <c r="L57" s="29">
        <f t="shared" si="9"/>
        <v>0.83908537838036479</v>
      </c>
      <c r="M57" s="29">
        <f t="shared" si="9"/>
        <v>0.10421665009193257</v>
      </c>
      <c r="N57" s="29">
        <f t="shared" si="9"/>
        <v>15.425021637489094</v>
      </c>
      <c r="O57" s="29" t="str">
        <f t="shared" ref="O57" si="10">IF(O54="","",O56/SQRT(O54))</f>
        <v/>
      </c>
      <c r="P57" s="29">
        <f t="shared" si="9"/>
        <v>2.9257477676655642E-3</v>
      </c>
      <c r="Q57" s="29">
        <f t="shared" si="9"/>
        <v>7.4251195276574575E-2</v>
      </c>
      <c r="R57" s="29">
        <f t="shared" si="9"/>
        <v>2.3860706890897728E-3</v>
      </c>
      <c r="S57" s="29"/>
      <c r="T57" s="29">
        <f t="shared" si="9"/>
        <v>1.5901835035237997E-3</v>
      </c>
      <c r="U57" s="29">
        <f t="shared" si="9"/>
        <v>2.8952913162844974E-2</v>
      </c>
      <c r="V57" s="29">
        <f t="shared" si="9"/>
        <v>22.226441592894556</v>
      </c>
      <c r="W57" s="29">
        <f t="shared" si="9"/>
        <v>12.189476335484365</v>
      </c>
      <c r="X57" s="29">
        <f t="shared" si="9"/>
        <v>12.928914316245791</v>
      </c>
      <c r="Y57" s="29">
        <f t="shared" si="9"/>
        <v>10.293445356198188</v>
      </c>
      <c r="Z57" s="29">
        <f t="shared" si="9"/>
        <v>18.353509397102851</v>
      </c>
      <c r="AA57" s="29">
        <f t="shared" si="9"/>
        <v>22.395474803331737</v>
      </c>
      <c r="AB57" s="29">
        <f t="shared" si="9"/>
        <v>0.6433453420727212</v>
      </c>
      <c r="AC57" s="29">
        <f t="shared" si="9"/>
        <v>0.28946584632815697</v>
      </c>
      <c r="AD57" s="29">
        <f t="shared" si="9"/>
        <v>0.53583609021962497</v>
      </c>
      <c r="AE57" s="29"/>
      <c r="AF57" s="29"/>
      <c r="AG57" s="29"/>
      <c r="AH57" s="29">
        <f t="shared" si="9"/>
        <v>5.2639279248549491E-2</v>
      </c>
      <c r="AI57" s="29">
        <f t="shared" si="9"/>
        <v>3.5714285714285754E-2</v>
      </c>
      <c r="AJ57" s="29"/>
      <c r="AK57" s="29">
        <f t="shared" ref="AK57:AL57" si="11">IF(AK54="","",AK56/SQRT(AK54))</f>
        <v>7.0061222364637604E-2</v>
      </c>
      <c r="AL57" s="29">
        <f t="shared" si="11"/>
        <v>0.22737161667852457</v>
      </c>
      <c r="AM57" s="29">
        <f t="shared" si="9"/>
        <v>0.43012161592556875</v>
      </c>
      <c r="AN57" s="29">
        <f t="shared" si="9"/>
        <v>0.2815350483884278</v>
      </c>
      <c r="AO57" s="29">
        <f t="shared" si="9"/>
        <v>0.12385044324372309</v>
      </c>
      <c r="AP57" s="29">
        <f t="shared" si="9"/>
        <v>1.2350078722196245</v>
      </c>
      <c r="AQ57" s="29">
        <f t="shared" si="9"/>
        <v>6.2915286960589567E-2</v>
      </c>
      <c r="AR57" s="29" t="str">
        <f t="shared" si="9"/>
        <v/>
      </c>
      <c r="AS57" s="29" t="str">
        <f t="shared" si="9"/>
        <v/>
      </c>
      <c r="AT57" s="29">
        <f t="shared" si="9"/>
        <v>3.7066152503790945E-2</v>
      </c>
      <c r="AU57" s="29">
        <f t="shared" si="9"/>
        <v>3.2594801006166289E-2</v>
      </c>
      <c r="AV57" s="29"/>
      <c r="AW57" s="29" t="str">
        <f t="shared" si="9"/>
        <v/>
      </c>
      <c r="AX57" s="29" t="str">
        <f t="shared" si="9"/>
        <v/>
      </c>
      <c r="AY57" s="29" t="str">
        <f t="shared" si="9"/>
        <v/>
      </c>
      <c r="AZ57" s="29" t="str">
        <f t="shared" si="9"/>
        <v/>
      </c>
      <c r="BA57" s="29" t="str">
        <f t="shared" si="9"/>
        <v/>
      </c>
      <c r="BB57" s="29" t="str">
        <f t="shared" si="9"/>
        <v/>
      </c>
      <c r="BC57" s="29" t="str">
        <f t="shared" si="9"/>
        <v/>
      </c>
      <c r="BD57" s="29" t="str">
        <f t="shared" si="9"/>
        <v/>
      </c>
      <c r="BE57" s="29" t="str">
        <f t="shared" si="9"/>
        <v/>
      </c>
      <c r="BF57" s="29" t="str">
        <f t="shared" si="9"/>
        <v/>
      </c>
      <c r="BG57" s="29" t="str">
        <f t="shared" si="9"/>
        <v/>
      </c>
      <c r="BH57" s="29">
        <f t="shared" si="9"/>
        <v>0.37118429085533461</v>
      </c>
      <c r="BI57" s="29" t="e">
        <f t="shared" ref="BI57:CB57" si="12">IF(BI54="","",BI56/SQRT(BI54))</f>
        <v>#DIV/0!</v>
      </c>
      <c r="BJ57" s="29" t="e">
        <f t="shared" si="12"/>
        <v>#DIV/0!</v>
      </c>
      <c r="BK57" s="29">
        <f t="shared" si="12"/>
        <v>0.25</v>
      </c>
      <c r="BL57" s="29" t="str">
        <f t="shared" si="12"/>
        <v/>
      </c>
      <c r="BM57" s="29" t="str">
        <f t="shared" si="12"/>
        <v/>
      </c>
      <c r="BN57" s="29">
        <f t="shared" si="12"/>
        <v>1.5000000000000123E-2</v>
      </c>
      <c r="BO57" s="29">
        <f t="shared" si="12"/>
        <v>1664.5</v>
      </c>
      <c r="BP57" s="29" t="str">
        <f t="shared" si="12"/>
        <v/>
      </c>
      <c r="BQ57" s="29" t="str">
        <f t="shared" si="12"/>
        <v/>
      </c>
      <c r="BR57" s="29" t="str">
        <f t="shared" si="12"/>
        <v/>
      </c>
      <c r="BS57" s="29" t="str">
        <f t="shared" si="12"/>
        <v/>
      </c>
      <c r="BT57" s="29" t="str">
        <f t="shared" si="12"/>
        <v/>
      </c>
      <c r="BU57" s="29" t="str">
        <f t="shared" si="12"/>
        <v/>
      </c>
      <c r="BV57" s="29" t="str">
        <f t="shared" si="12"/>
        <v/>
      </c>
      <c r="BW57" s="29">
        <f t="shared" si="12"/>
        <v>3.5505868059613359</v>
      </c>
      <c r="BX57" s="29">
        <f t="shared" si="12"/>
        <v>2.8262656948308513</v>
      </c>
      <c r="BY57" s="29">
        <f t="shared" si="12"/>
        <v>2.9054546402700616</v>
      </c>
      <c r="BZ57" s="29">
        <f t="shared" si="12"/>
        <v>0.7836878630339168</v>
      </c>
      <c r="CA57" s="29">
        <f t="shared" si="12"/>
        <v>0.94604439642122673</v>
      </c>
      <c r="CB57" s="29">
        <f t="shared" si="12"/>
        <v>0.20000000000000018</v>
      </c>
    </row>
    <row r="58" spans="1:81" customFormat="1" ht="30" customHeight="1" x14ac:dyDescent="0.2">
      <c r="A58" s="104" t="s">
        <v>38</v>
      </c>
      <c r="B58" s="104"/>
      <c r="C58" s="29">
        <f t="shared" ref="C58:BG58" si="13">+IF(C56="","",C56*100/C55)</f>
        <v>8.2640418120506141</v>
      </c>
      <c r="D58" s="29">
        <f t="shared" si="13"/>
        <v>8.7603239679903613</v>
      </c>
      <c r="E58" s="29">
        <f t="shared" si="13"/>
        <v>5.7716534938340667</v>
      </c>
      <c r="F58" s="29">
        <f t="shared" si="13"/>
        <v>10.025721890804311</v>
      </c>
      <c r="G58" s="29">
        <f t="shared" ref="G58:H58" si="14">+IF(G56="","",G56*100/G55)</f>
        <v>6.8910912706102918</v>
      </c>
      <c r="H58" s="29">
        <f t="shared" si="14"/>
        <v>6.2390845334141298</v>
      </c>
      <c r="I58" s="29">
        <f t="shared" si="13"/>
        <v>7.4097715173169565</v>
      </c>
      <c r="J58" s="29">
        <f t="shared" ref="J58:K58" si="15">+IF(J56="","",J56*100/J55)</f>
        <v>0.51447957544067224</v>
      </c>
      <c r="K58" s="29">
        <f t="shared" si="15"/>
        <v>12.856486930664497</v>
      </c>
      <c r="L58" s="29">
        <f t="shared" si="13"/>
        <v>26.226857039645417</v>
      </c>
      <c r="M58" s="29">
        <f t="shared" si="13"/>
        <v>19.650472483066078</v>
      </c>
      <c r="N58" s="29">
        <f t="shared" si="13"/>
        <v>3.0215211574919283</v>
      </c>
      <c r="O58" s="29" t="e">
        <f t="shared" ref="O58" si="16">+IF(O56="","",O56*100/O55)</f>
        <v>#DIV/0!</v>
      </c>
      <c r="P58" s="29">
        <f t="shared" si="13"/>
        <v>0.55445492868131518</v>
      </c>
      <c r="Q58" s="29">
        <f t="shared" si="13"/>
        <v>31.547924573663568</v>
      </c>
      <c r="R58" s="29">
        <f t="shared" si="13"/>
        <v>0.44756728111677907</v>
      </c>
      <c r="S58" s="29"/>
      <c r="T58" s="29">
        <f t="shared" si="13"/>
        <v>0.29199848928499006</v>
      </c>
      <c r="U58" s="29">
        <f t="shared" si="13"/>
        <v>19.437770868390004</v>
      </c>
      <c r="V58" s="29">
        <f t="shared" si="13"/>
        <v>5.2578090566989015</v>
      </c>
      <c r="W58" s="29">
        <f t="shared" si="13"/>
        <v>2.9577133965385172</v>
      </c>
      <c r="X58" s="29">
        <f t="shared" si="13"/>
        <v>3.0702340069916572</v>
      </c>
      <c r="Y58" s="29">
        <f t="shared" si="13"/>
        <v>2.5864719904541622</v>
      </c>
      <c r="Z58" s="29">
        <f t="shared" si="13"/>
        <v>4.9952322711156647</v>
      </c>
      <c r="AA58" s="29">
        <f t="shared" si="13"/>
        <v>5.9066611201402415</v>
      </c>
      <c r="AB58" s="29">
        <f t="shared" si="13"/>
        <v>8.3196811260161958</v>
      </c>
      <c r="AC58" s="29">
        <f t="shared" si="13"/>
        <v>2.9627283354249139</v>
      </c>
      <c r="AD58" s="29">
        <f t="shared" si="13"/>
        <v>5.1330060251181431</v>
      </c>
      <c r="AE58" s="29"/>
      <c r="AF58" s="29"/>
      <c r="AG58" s="29"/>
      <c r="AH58" s="29">
        <f t="shared" si="13"/>
        <v>32.302139771228738</v>
      </c>
      <c r="AI58" s="29">
        <f t="shared" si="13"/>
        <v>12.902266850944638</v>
      </c>
      <c r="AJ58" s="29"/>
      <c r="AK58" s="29">
        <f t="shared" ref="AK58:AL58" si="17">+IF(AK56="","",AK56*100/AK55)</f>
        <v>10.833092827924116</v>
      </c>
      <c r="AL58" s="29">
        <f t="shared" si="17"/>
        <v>7.2452061212124299</v>
      </c>
      <c r="AM58" s="29">
        <f t="shared" si="13"/>
        <v>78.25085072552217</v>
      </c>
      <c r="AN58" s="29">
        <f t="shared" si="13"/>
        <v>154.92017087825994</v>
      </c>
      <c r="AO58" s="29">
        <f t="shared" si="13"/>
        <v>78.247071743319637</v>
      </c>
      <c r="AP58" s="29">
        <f t="shared" si="13"/>
        <v>81.466942062615288</v>
      </c>
      <c r="AQ58" s="29">
        <f t="shared" si="13"/>
        <v>45.75657233497423</v>
      </c>
      <c r="AR58" s="29">
        <f t="shared" si="13"/>
        <v>30.450506920489111</v>
      </c>
      <c r="AS58" s="29">
        <f t="shared" si="13"/>
        <v>67.515878255198871</v>
      </c>
      <c r="AT58" s="29">
        <f t="shared" si="13"/>
        <v>2.983849773335872</v>
      </c>
      <c r="AU58" s="29">
        <f t="shared" si="13"/>
        <v>77.536373151985501</v>
      </c>
      <c r="AV58" s="29"/>
      <c r="AW58" s="29">
        <f t="shared" si="13"/>
        <v>12.88522680370504</v>
      </c>
      <c r="AX58" s="29">
        <f t="shared" si="13"/>
        <v>2.2152771801375337</v>
      </c>
      <c r="AY58" s="29">
        <f t="shared" si="13"/>
        <v>2.0263008548375807</v>
      </c>
      <c r="AZ58" s="29">
        <f t="shared" si="13"/>
        <v>25.922204064512158</v>
      </c>
      <c r="BA58" s="29">
        <f t="shared" si="13"/>
        <v>15.39204119957618</v>
      </c>
      <c r="BB58" s="29">
        <f t="shared" si="13"/>
        <v>16.508987120439667</v>
      </c>
      <c r="BC58" s="29">
        <f t="shared" si="13"/>
        <v>7.7235768943163396</v>
      </c>
      <c r="BD58" s="29">
        <f t="shared" si="13"/>
        <v>9.6457378336045227</v>
      </c>
      <c r="BE58" s="29" t="e">
        <f t="shared" si="13"/>
        <v>#DIV/0!</v>
      </c>
      <c r="BF58" s="29" t="e">
        <f t="shared" si="13"/>
        <v>#DIV/0!</v>
      </c>
      <c r="BG58" s="29" t="e">
        <f t="shared" si="13"/>
        <v>#DIV/0!</v>
      </c>
      <c r="BH58" s="29">
        <f t="shared" ref="BH58:CB58" si="18">+IF(BH56="","",BH56*100/BH55)</f>
        <v>2.1967313806362072</v>
      </c>
      <c r="BI58" s="29" t="e">
        <f t="shared" si="18"/>
        <v>#DIV/0!</v>
      </c>
      <c r="BJ58" s="29" t="e">
        <f t="shared" si="18"/>
        <v>#DIV/0!</v>
      </c>
      <c r="BK58" s="29">
        <f t="shared" si="18"/>
        <v>47.14045207910317</v>
      </c>
      <c r="BL58" s="29" t="e">
        <f t="shared" si="18"/>
        <v>#DIV/0!</v>
      </c>
      <c r="BM58" s="29" t="e">
        <f t="shared" si="18"/>
        <v>#DIV/0!</v>
      </c>
      <c r="BN58" s="29">
        <f t="shared" si="18"/>
        <v>0.68319495766816751</v>
      </c>
      <c r="BO58" s="29">
        <f t="shared" si="18"/>
        <v>141.3364439849905</v>
      </c>
      <c r="BP58" s="29" t="e">
        <f t="shared" si="18"/>
        <v>#DIV/0!</v>
      </c>
      <c r="BQ58" s="29" t="e">
        <f t="shared" si="18"/>
        <v>#DIV/0!</v>
      </c>
      <c r="BR58" s="29" t="e">
        <f t="shared" si="18"/>
        <v>#DIV/0!</v>
      </c>
      <c r="BS58" s="29" t="e">
        <f t="shared" si="18"/>
        <v>#DIV/0!</v>
      </c>
      <c r="BT58" s="29" t="e">
        <f t="shared" si="18"/>
        <v>#DIV/0!</v>
      </c>
      <c r="BU58" s="29">
        <f t="shared" si="18"/>
        <v>21.66940135894254</v>
      </c>
      <c r="BV58" s="29">
        <f t="shared" si="18"/>
        <v>14.775365577032332</v>
      </c>
      <c r="BW58" s="29">
        <f t="shared" si="18"/>
        <v>31.421122176648993</v>
      </c>
      <c r="BX58" s="29">
        <f t="shared" si="18"/>
        <v>16.445360960143304</v>
      </c>
      <c r="BY58" s="29">
        <f t="shared" si="18"/>
        <v>13.640632113943953</v>
      </c>
      <c r="BZ58" s="29">
        <f t="shared" si="18"/>
        <v>32.317025279749153</v>
      </c>
      <c r="CA58" s="29">
        <f t="shared" si="18"/>
        <v>27.029839897749333</v>
      </c>
      <c r="CB58" s="29">
        <f t="shared" si="18"/>
        <v>4.1594516540385191</v>
      </c>
    </row>
    <row r="59" spans="1:81" customFormat="1" ht="30" customHeight="1" x14ac:dyDescent="0.2">
      <c r="A59" s="104" t="s">
        <v>39</v>
      </c>
      <c r="B59" s="104"/>
      <c r="C59" s="29">
        <f>+IF(C34="","",(MAX(C9:C53)-MIN(C9:C53))*100/AVERAGE(C9:C53))</f>
        <v>47.653401446760384</v>
      </c>
      <c r="D59" s="29">
        <f t="shared" ref="D59:BH59" si="19">+IF(D34="","",(MAX(D9:D53)-MIN(D9:D53))*100/AVERAGE(D9:D53))</f>
        <v>41.501976284584998</v>
      </c>
      <c r="E59" s="29" t="str">
        <f t="shared" si="19"/>
        <v/>
      </c>
      <c r="F59" s="29">
        <f t="shared" si="19"/>
        <v>31.819410651527434</v>
      </c>
      <c r="G59" s="29" t="str">
        <f t="shared" si="19"/>
        <v/>
      </c>
      <c r="H59" s="29" t="str">
        <f t="shared" si="19"/>
        <v/>
      </c>
      <c r="I59" s="29">
        <f t="shared" si="19"/>
        <v>21.244309559939303</v>
      </c>
      <c r="J59" s="29" t="str">
        <f t="shared" si="19"/>
        <v/>
      </c>
      <c r="K59" s="29" t="str">
        <f t="shared" si="19"/>
        <v/>
      </c>
      <c r="L59" s="29">
        <f t="shared" si="19"/>
        <v>112.09974497024652</v>
      </c>
      <c r="M59" s="29">
        <f t="shared" si="19"/>
        <v>94.358974358974351</v>
      </c>
      <c r="N59" s="29">
        <f t="shared" si="19"/>
        <v>18.03859306301905</v>
      </c>
      <c r="O59" s="29" t="str">
        <f t="shared" ref="O59" si="20">+IF(O34="","",(MAX(O9:O53)-MIN(O9:O53))*100/AVERAGE(O9:O53))</f>
        <v/>
      </c>
      <c r="P59" s="29">
        <f t="shared" si="19"/>
        <v>2.2741055184960599</v>
      </c>
      <c r="Q59" s="29">
        <f t="shared" si="19"/>
        <v>110.46906866077495</v>
      </c>
      <c r="R59" s="29">
        <f t="shared" si="19"/>
        <v>1.8757503001200579</v>
      </c>
      <c r="S59" s="29"/>
      <c r="T59" s="29">
        <f t="shared" si="19"/>
        <v>1.1244729033265752</v>
      </c>
      <c r="U59" s="29">
        <f t="shared" si="19"/>
        <v>97.991479001825951</v>
      </c>
      <c r="V59" s="29">
        <f t="shared" si="19"/>
        <v>25.090604962364093</v>
      </c>
      <c r="W59" s="29">
        <f t="shared" si="19"/>
        <v>10.676372459811951</v>
      </c>
      <c r="X59" s="29">
        <f t="shared" si="19"/>
        <v>11.649771092217135</v>
      </c>
      <c r="Y59" s="29">
        <f t="shared" si="19"/>
        <v>10.786879369062556</v>
      </c>
      <c r="Z59" s="29">
        <f t="shared" si="19"/>
        <v>16.679140382764889</v>
      </c>
      <c r="AA59" s="29">
        <f t="shared" si="19"/>
        <v>24.396274622929202</v>
      </c>
      <c r="AB59" s="29">
        <f t="shared" si="19"/>
        <v>32.329763588603761</v>
      </c>
      <c r="AC59" s="29">
        <f t="shared" si="19"/>
        <v>10.570824524312897</v>
      </c>
      <c r="AD59" s="29">
        <f t="shared" si="19"/>
        <v>15.941140404659716</v>
      </c>
      <c r="AE59" s="29"/>
      <c r="AF59" s="29"/>
      <c r="AG59" s="29"/>
      <c r="AH59" s="29">
        <f t="shared" si="19"/>
        <v>137.78705636743217</v>
      </c>
      <c r="AI59" s="29" t="str">
        <f t="shared" si="19"/>
        <v/>
      </c>
      <c r="AJ59" s="29"/>
      <c r="AK59" s="29">
        <f t="shared" ref="AK59:AL59" si="21">+IF(AK34="","",(MAX(AK9:AK53)-MIN(AK9:AK53))*100/AVERAGE(AK9:AK53))</f>
        <v>37.874802735402412</v>
      </c>
      <c r="AL59" s="29">
        <f t="shared" si="21"/>
        <v>22.497295998077156</v>
      </c>
      <c r="AM59" s="29" t="str">
        <f t="shared" si="19"/>
        <v/>
      </c>
      <c r="AN59" s="29" t="str">
        <f t="shared" si="19"/>
        <v/>
      </c>
      <c r="AO59" s="29" t="str">
        <f t="shared" si="19"/>
        <v/>
      </c>
      <c r="AP59" s="29" t="str">
        <f t="shared" si="19"/>
        <v/>
      </c>
      <c r="AQ59" s="29" t="str">
        <f t="shared" si="19"/>
        <v/>
      </c>
      <c r="AR59" s="29" t="str">
        <f t="shared" si="19"/>
        <v/>
      </c>
      <c r="AS59" s="29" t="str">
        <f t="shared" si="19"/>
        <v/>
      </c>
      <c r="AT59" s="29" t="str">
        <f t="shared" si="19"/>
        <v/>
      </c>
      <c r="AU59" s="29" t="str">
        <f t="shared" si="19"/>
        <v/>
      </c>
      <c r="AV59" s="29"/>
      <c r="AW59" s="29">
        <f t="shared" si="19"/>
        <v>52.28564880191044</v>
      </c>
      <c r="AX59" s="29">
        <f t="shared" si="19"/>
        <v>9.6529009374208261</v>
      </c>
      <c r="AY59" s="29">
        <f t="shared" si="19"/>
        <v>7.8255198898630542</v>
      </c>
      <c r="AZ59" s="29">
        <f t="shared" si="19"/>
        <v>73.585662698943437</v>
      </c>
      <c r="BA59" s="29">
        <f t="shared" si="19"/>
        <v>42.981606969990317</v>
      </c>
      <c r="BB59" s="29">
        <f t="shared" si="19"/>
        <v>73.61500701262274</v>
      </c>
      <c r="BC59" s="29" t="str">
        <f t="shared" si="19"/>
        <v/>
      </c>
      <c r="BD59" s="29" t="str">
        <f t="shared" si="19"/>
        <v/>
      </c>
      <c r="BE59" s="29" t="str">
        <f t="shared" si="19"/>
        <v/>
      </c>
      <c r="BF59" s="29" t="str">
        <f t="shared" si="19"/>
        <v/>
      </c>
      <c r="BG59" s="29" t="str">
        <f t="shared" si="19"/>
        <v/>
      </c>
      <c r="BH59" s="29" t="str">
        <f t="shared" si="19"/>
        <v/>
      </c>
      <c r="BI59" s="29" t="str">
        <f t="shared" ref="BI59:CB59" si="22">+IF(BI34="","",(MAX(BI9:BI53)-MIN(BI9:BI53))*100/AVERAGE(BI9:BI53))</f>
        <v/>
      </c>
      <c r="BJ59" s="29" t="str">
        <f t="shared" si="22"/>
        <v/>
      </c>
      <c r="BK59" s="29" t="str">
        <f t="shared" si="22"/>
        <v/>
      </c>
      <c r="BL59" s="29" t="str">
        <f t="shared" si="22"/>
        <v/>
      </c>
      <c r="BM59" s="29" t="str">
        <f t="shared" si="22"/>
        <v/>
      </c>
      <c r="BN59" s="29" t="str">
        <f t="shared" si="22"/>
        <v/>
      </c>
      <c r="BO59" s="29" t="str">
        <f t="shared" si="22"/>
        <v/>
      </c>
      <c r="BP59" s="29" t="str">
        <f t="shared" si="22"/>
        <v/>
      </c>
      <c r="BQ59" s="29" t="str">
        <f t="shared" si="22"/>
        <v/>
      </c>
      <c r="BR59" s="29" t="str">
        <f t="shared" si="22"/>
        <v/>
      </c>
      <c r="BS59" s="29" t="str">
        <f t="shared" si="22"/>
        <v/>
      </c>
      <c r="BT59" s="29" t="str">
        <f t="shared" si="22"/>
        <v/>
      </c>
      <c r="BU59" s="29" t="str">
        <f t="shared" si="22"/>
        <v/>
      </c>
      <c r="BV59" s="29" t="str">
        <f t="shared" si="22"/>
        <v/>
      </c>
      <c r="BW59" s="29" t="str">
        <f t="shared" si="22"/>
        <v/>
      </c>
      <c r="BX59" s="29" t="str">
        <f t="shared" si="22"/>
        <v/>
      </c>
      <c r="BY59" s="29" t="str">
        <f t="shared" si="22"/>
        <v/>
      </c>
      <c r="BZ59" s="29" t="str">
        <f t="shared" si="22"/>
        <v/>
      </c>
      <c r="CA59" s="29" t="str">
        <f t="shared" si="22"/>
        <v/>
      </c>
      <c r="CB59" s="29" t="str">
        <f t="shared" si="22"/>
        <v/>
      </c>
    </row>
  </sheetData>
  <mergeCells count="57">
    <mergeCell ref="BH1:BI5"/>
    <mergeCell ref="BE1:BF1"/>
    <mergeCell ref="BE2:BF2"/>
    <mergeCell ref="BE3:BF4"/>
    <mergeCell ref="BG3:BG4"/>
    <mergeCell ref="BE5:BF5"/>
    <mergeCell ref="CB3:CB4"/>
    <mergeCell ref="BZ5:CA5"/>
    <mergeCell ref="BJ1:BY1"/>
    <mergeCell ref="BJ2:BY2"/>
    <mergeCell ref="BJ3:BY5"/>
    <mergeCell ref="BZ1:CA1"/>
    <mergeCell ref="BZ2:CA2"/>
    <mergeCell ref="BZ3:CA4"/>
    <mergeCell ref="AW1:AX5"/>
    <mergeCell ref="AY1:BD1"/>
    <mergeCell ref="AY2:BD2"/>
    <mergeCell ref="AY3:BD5"/>
    <mergeCell ref="AS5:AT5"/>
    <mergeCell ref="AU3:AV4"/>
    <mergeCell ref="AU5:AV5"/>
    <mergeCell ref="AS1:AT1"/>
    <mergeCell ref="AS2:AT2"/>
    <mergeCell ref="AS3:AT4"/>
    <mergeCell ref="AU1:AV1"/>
    <mergeCell ref="AU2:AV2"/>
    <mergeCell ref="B7:B8"/>
    <mergeCell ref="A7:A8"/>
    <mergeCell ref="R1:AR1"/>
    <mergeCell ref="R2:AR2"/>
    <mergeCell ref="R3:AR5"/>
    <mergeCell ref="A1:B5"/>
    <mergeCell ref="C1:L1"/>
    <mergeCell ref="C2:L2"/>
    <mergeCell ref="C3:L5"/>
    <mergeCell ref="M1:N1"/>
    <mergeCell ref="M2:N2"/>
    <mergeCell ref="M3:N4"/>
    <mergeCell ref="O3:O4"/>
    <mergeCell ref="M5:N5"/>
    <mergeCell ref="P1:Q5"/>
    <mergeCell ref="A59:B59"/>
    <mergeCell ref="A54:B54"/>
    <mergeCell ref="A55:B55"/>
    <mergeCell ref="A56:B56"/>
    <mergeCell ref="A57:B57"/>
    <mergeCell ref="A58:B58"/>
    <mergeCell ref="BZ7:CB7"/>
    <mergeCell ref="C6:K6"/>
    <mergeCell ref="P6:AV6"/>
    <mergeCell ref="AW6:BG6"/>
    <mergeCell ref="BH6:CB6"/>
    <mergeCell ref="L6:O6"/>
    <mergeCell ref="E7:F7"/>
    <mergeCell ref="J7:K7"/>
    <mergeCell ref="BW7:BY7"/>
    <mergeCell ref="C7:D7"/>
  </mergeCells>
  <phoneticPr fontId="2" type="noConversion"/>
  <conditionalFormatting sqref="AX39:BC39 BA39:BA42 CB49:CB53 CB41:CB44 BE19:BY21 BE27:BF32 BU27:BY32 V49:AH53 V41:AH45 CB19:CB39 V19:AH39 R51:T53 R19:R45 F33:P45 F49:P53 D27:P32 F19:P26 T19:T45 R49:R50 T49:T50 AP41:BC44 AP45:AW45 AP19:BC38 AM49:BC53 AP39:AW40">
    <cfRule type="cellIs" dxfId="39" priority="126" stopIfTrue="1" operator="lessThan">
      <formula>#REF!</formula>
    </cfRule>
    <cfRule type="cellIs" dxfId="38" priority="127" stopIfTrue="1" operator="greaterThan">
      <formula>#REF!</formula>
    </cfRule>
  </conditionalFormatting>
  <conditionalFormatting sqref="AX40:BC40 BA43 CB40 V40:AH40">
    <cfRule type="cellIs" dxfId="37" priority="148" stopIfTrue="1" operator="lessThan">
      <formula>#REF!</formula>
    </cfRule>
    <cfRule type="cellIs" dxfId="36" priority="149" stopIfTrue="1" operator="greaterThan">
      <formula>#REF!</formula>
    </cfRule>
  </conditionalFormatting>
  <conditionalFormatting sqref="BD49:BD53 BD41:BD44 BD19:BD39 BE22:CA26">
    <cfRule type="cellIs" dxfId="35" priority="102" stopIfTrue="1" operator="lessThan">
      <formula>#REF!</formula>
    </cfRule>
    <cfRule type="cellIs" dxfId="34" priority="103" stopIfTrue="1" operator="greaterThan">
      <formula>#REF!</formula>
    </cfRule>
  </conditionalFormatting>
  <conditionalFormatting sqref="BD40 R46 F46:P46 T46 U49:U53 U19:U46 AM46:AW46">
    <cfRule type="cellIs" dxfId="33" priority="104" stopIfTrue="1" operator="lessThan">
      <formula>#REF!</formula>
    </cfRule>
    <cfRule type="cellIs" dxfId="32" priority="105" stopIfTrue="1" operator="greaterThan">
      <formula>#REF!</formula>
    </cfRule>
  </conditionalFormatting>
  <conditionalFormatting sqref="BE41:CA44 BE49:CA53 BZ19:CA21 BE33:CA39 BG27:BT32 BZ27:CA32">
    <cfRule type="cellIs" dxfId="31" priority="96" stopIfTrue="1" operator="lessThan">
      <formula>#REF!</formula>
    </cfRule>
    <cfRule type="cellIs" dxfId="30" priority="97" stopIfTrue="1" operator="greaterThan">
      <formula>#REF!</formula>
    </cfRule>
  </conditionalFormatting>
  <conditionalFormatting sqref="BE40:CA40 Q19:Q39">
    <cfRule type="cellIs" dxfId="29" priority="98" stopIfTrue="1" operator="lessThan">
      <formula>#REF!</formula>
    </cfRule>
    <cfRule type="cellIs" dxfId="28" priority="99" stopIfTrue="1" operator="greaterThan">
      <formula>#REF!</formula>
    </cfRule>
  </conditionalFormatting>
  <conditionalFormatting sqref="AX45:CB45">
    <cfRule type="cellIs" dxfId="27" priority="94" stopIfTrue="1" operator="lessThan">
      <formula>#REF!</formula>
    </cfRule>
    <cfRule type="cellIs" dxfId="26" priority="95" stopIfTrue="1" operator="greaterThan">
      <formula>#REF!</formula>
    </cfRule>
  </conditionalFormatting>
  <conditionalFormatting sqref="V46:AH46">
    <cfRule type="cellIs" dxfId="25" priority="92" stopIfTrue="1" operator="lessThan">
      <formula>#REF!</formula>
    </cfRule>
    <cfRule type="cellIs" dxfId="24" priority="93" stopIfTrue="1" operator="greaterThan">
      <formula>#REF!</formula>
    </cfRule>
  </conditionalFormatting>
  <conditionalFormatting sqref="AX46:CB46">
    <cfRule type="cellIs" dxfId="23" priority="90" stopIfTrue="1" operator="lessThan">
      <formula>#REF!</formula>
    </cfRule>
    <cfRule type="cellIs" dxfId="22" priority="91" stopIfTrue="1" operator="greaterThan">
      <formula>#REF!</formula>
    </cfRule>
  </conditionalFormatting>
  <conditionalFormatting sqref="Q41:Q45 Q49:Q53">
    <cfRule type="cellIs" dxfId="21" priority="42" stopIfTrue="1" operator="lessThan">
      <formula>#REF!</formula>
    </cfRule>
    <cfRule type="cellIs" dxfId="20" priority="43" stopIfTrue="1" operator="greaterThan">
      <formula>#REF!</formula>
    </cfRule>
  </conditionalFormatting>
  <conditionalFormatting sqref="Q40">
    <cfRule type="cellIs" dxfId="19" priority="44" stopIfTrue="1" operator="lessThan">
      <formula>#REF!</formula>
    </cfRule>
    <cfRule type="cellIs" dxfId="18" priority="45" stopIfTrue="1" operator="greaterThan">
      <formula>#REF!</formula>
    </cfRule>
  </conditionalFormatting>
  <conditionalFormatting sqref="Q46">
    <cfRule type="cellIs" dxfId="17" priority="40" stopIfTrue="1" operator="lessThan">
      <formula>#REF!</formula>
    </cfRule>
    <cfRule type="cellIs" dxfId="16" priority="41" stopIfTrue="1" operator="greaterThan">
      <formula>#REF!</formula>
    </cfRule>
  </conditionalFormatting>
  <conditionalFormatting sqref="AK41:AL45 AK49:AL53 AK19:AL39">
    <cfRule type="cellIs" dxfId="15" priority="15" stopIfTrue="1" operator="lessThan">
      <formula>#REF!</formula>
    </cfRule>
    <cfRule type="cellIs" dxfId="14" priority="16" stopIfTrue="1" operator="greaterThan">
      <formula>#REF!</formula>
    </cfRule>
  </conditionalFormatting>
  <conditionalFormatting sqref="AK40:AL40">
    <cfRule type="cellIs" dxfId="13" priority="17" stopIfTrue="1" operator="lessThan">
      <formula>#REF!</formula>
    </cfRule>
    <cfRule type="cellIs" dxfId="12" priority="18" stopIfTrue="1" operator="greaterThan">
      <formula>#REF!</formula>
    </cfRule>
  </conditionalFormatting>
  <conditionalFormatting sqref="AK46:AL46">
    <cfRule type="cellIs" dxfId="11" priority="13" stopIfTrue="1" operator="lessThan">
      <formula>#REF!</formula>
    </cfRule>
    <cfRule type="cellIs" dxfId="10" priority="14" stopIfTrue="1" operator="greaterThan">
      <formula>#REF!</formula>
    </cfRule>
  </conditionalFormatting>
  <conditionalFormatting sqref="AK57:AL59">
    <cfRule type="colorScale" priority="12">
      <colorScale>
        <cfvo type="min"/>
        <cfvo type="max"/>
        <color theme="9" tint="0.79998168889431442"/>
        <color rgb="FF00B0F0"/>
      </colorScale>
    </cfRule>
  </conditionalFormatting>
  <conditionalFormatting sqref="AM41:AO45 AM19:AO39">
    <cfRule type="cellIs" dxfId="9" priority="8" stopIfTrue="1" operator="lessThan">
      <formula>#REF!</formula>
    </cfRule>
    <cfRule type="cellIs" dxfId="8" priority="9" stopIfTrue="1" operator="greaterThan">
      <formula>#REF!</formula>
    </cfRule>
  </conditionalFormatting>
  <conditionalFormatting sqref="AM40:AO40">
    <cfRule type="cellIs" dxfId="7" priority="10" stopIfTrue="1" operator="lessThan">
      <formula>#REF!</formula>
    </cfRule>
    <cfRule type="cellIs" dxfId="6" priority="11" stopIfTrue="1" operator="greaterThan">
      <formula>#REF!</formula>
    </cfRule>
  </conditionalFormatting>
  <conditionalFormatting sqref="AI49:AJ53 AI19:AJ45">
    <cfRule type="cellIs" dxfId="5" priority="6" stopIfTrue="1" operator="lessThan">
      <formula>#REF!</formula>
    </cfRule>
    <cfRule type="cellIs" dxfId="4" priority="7" stopIfTrue="1" operator="greaterThan">
      <formula>#REF!</formula>
    </cfRule>
  </conditionalFormatting>
  <conditionalFormatting sqref="AI46:AJ46">
    <cfRule type="cellIs" dxfId="3" priority="4" stopIfTrue="1" operator="lessThan">
      <formula>#REF!</formula>
    </cfRule>
    <cfRule type="cellIs" dxfId="2" priority="5" stopIfTrue="1" operator="greaterThan">
      <formula>#REF!</formula>
    </cfRule>
  </conditionalFormatting>
  <conditionalFormatting sqref="AI57:AJ59">
    <cfRule type="colorScale" priority="3">
      <colorScale>
        <cfvo type="min"/>
        <cfvo type="max"/>
        <color theme="9" tint="0.79998168889431442"/>
        <color rgb="FF00B0F0"/>
      </colorScale>
    </cfRule>
  </conditionalFormatting>
  <conditionalFormatting sqref="S49:S50 S19:S46">
    <cfRule type="cellIs" dxfId="1" priority="1" stopIfTrue="1" operator="lessThan">
      <formula>#REF!</formula>
    </cfRule>
    <cfRule type="cellIs" dxfId="0" priority="2" stopIfTrue="1" operator="greaterThan">
      <formula>#REF!</formula>
    </cfRule>
  </conditionalFormatting>
  <conditionalFormatting sqref="C57:AH59 AM57:CB59 C56:CB56">
    <cfRule type="colorScale" priority="221">
      <colorScale>
        <cfvo type="min"/>
        <cfvo type="max"/>
        <color theme="9" tint="0.79998168889431442"/>
        <color rgb="FF00B0F0"/>
      </colorScale>
    </cfRule>
  </conditionalFormatting>
  <printOptions horizontalCentered="1"/>
  <pageMargins left="0" right="0" top="0.78740157480314965" bottom="0.98425196850393704" header="0.51181102362204722" footer="0.51181102362204722"/>
  <pageSetup paperSize="9" scale="70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9"/>
  <sheetViews>
    <sheetView zoomScale="50" zoomScaleNormal="50" workbookViewId="0">
      <selection activeCell="G2" sqref="G2:G4"/>
    </sheetView>
  </sheetViews>
  <sheetFormatPr defaultColWidth="8.7109375" defaultRowHeight="15" x14ac:dyDescent="0.2"/>
  <cols>
    <col min="1" max="1" width="23.28515625" style="11" customWidth="1"/>
    <col min="2" max="2" width="28.5703125" style="11" customWidth="1"/>
    <col min="3" max="3" width="25.85546875" style="11" customWidth="1"/>
    <col min="4" max="4" width="22.7109375" style="11" customWidth="1"/>
    <col min="5" max="5" width="22.85546875" style="11" customWidth="1"/>
    <col min="6" max="6" width="29" style="11" customWidth="1"/>
    <col min="7" max="7" width="23" style="11" customWidth="1"/>
    <col min="8" max="48" width="10.5703125" style="11" customWidth="1"/>
    <col min="49" max="16384" width="8.7109375" style="11"/>
  </cols>
  <sheetData>
    <row r="1" spans="1:16" ht="28.5" customHeight="1" x14ac:dyDescent="0.2">
      <c r="A1" s="110"/>
      <c r="B1" s="108" t="s">
        <v>113</v>
      </c>
      <c r="C1" s="108"/>
      <c r="D1" s="108"/>
      <c r="E1" s="108"/>
      <c r="F1" s="87" t="s">
        <v>114</v>
      </c>
      <c r="G1" s="87" t="s">
        <v>130</v>
      </c>
      <c r="H1" s="78"/>
      <c r="I1" s="79"/>
      <c r="J1" s="79"/>
      <c r="K1" s="79"/>
      <c r="L1" s="79"/>
      <c r="M1" s="129"/>
      <c r="N1" s="129"/>
      <c r="O1" s="78"/>
      <c r="P1" s="13"/>
    </row>
    <row r="2" spans="1:16" ht="28.5" customHeight="1" x14ac:dyDescent="0.2">
      <c r="A2" s="110"/>
      <c r="B2" s="109" t="s">
        <v>115</v>
      </c>
      <c r="C2" s="109"/>
      <c r="D2" s="109"/>
      <c r="E2" s="109"/>
      <c r="F2" s="87" t="s">
        <v>116</v>
      </c>
      <c r="G2" s="88" t="s">
        <v>152</v>
      </c>
      <c r="H2" s="80"/>
      <c r="I2" s="77"/>
      <c r="J2" s="77"/>
      <c r="K2" s="77"/>
      <c r="L2" s="77"/>
      <c r="M2" s="129"/>
      <c r="N2" s="129"/>
      <c r="O2" s="80"/>
      <c r="P2" s="13"/>
    </row>
    <row r="3" spans="1:16" ht="28.5" customHeight="1" x14ac:dyDescent="0.2">
      <c r="A3" s="110"/>
      <c r="B3" s="109" t="s">
        <v>151</v>
      </c>
      <c r="C3" s="109"/>
      <c r="D3" s="109"/>
      <c r="E3" s="109"/>
      <c r="F3" s="87" t="s">
        <v>117</v>
      </c>
      <c r="G3" s="91"/>
      <c r="H3" s="92"/>
      <c r="I3" s="77"/>
      <c r="J3" s="77"/>
      <c r="K3" s="77"/>
      <c r="L3" s="77"/>
      <c r="M3" s="129"/>
      <c r="N3" s="129"/>
      <c r="O3" s="92"/>
      <c r="P3" s="13"/>
    </row>
    <row r="4" spans="1:16" ht="29.25" customHeight="1" x14ac:dyDescent="0.2">
      <c r="A4" s="110"/>
      <c r="B4" s="109"/>
      <c r="C4" s="109"/>
      <c r="D4" s="109"/>
      <c r="E4" s="109"/>
      <c r="F4" s="87" t="s">
        <v>118</v>
      </c>
      <c r="G4" s="89" t="s">
        <v>119</v>
      </c>
      <c r="H4" s="81"/>
      <c r="I4" s="77"/>
      <c r="J4" s="77"/>
      <c r="K4" s="77"/>
      <c r="L4" s="77"/>
      <c r="M4" s="129"/>
      <c r="N4" s="129"/>
      <c r="O4" s="81"/>
      <c r="P4" s="13"/>
    </row>
    <row r="5" spans="1:16" ht="70.5" customHeight="1" x14ac:dyDescent="0.2">
      <c r="A5" s="82" t="s">
        <v>148</v>
      </c>
      <c r="B5" s="82" t="s">
        <v>27</v>
      </c>
      <c r="C5" s="82" t="s">
        <v>28</v>
      </c>
      <c r="D5" s="82" t="s">
        <v>30</v>
      </c>
      <c r="E5" s="82" t="s">
        <v>31</v>
      </c>
      <c r="F5" s="82" t="s">
        <v>32</v>
      </c>
      <c r="G5" s="82" t="s">
        <v>33</v>
      </c>
    </row>
    <row r="6" spans="1:16" ht="24" customHeight="1" x14ac:dyDescent="0.25">
      <c r="A6" s="83" t="str">
        <f>+IF('Tüm Deney Sonuçları'!B9="","",'Tüm Deney Sonuçları'!B9)</f>
        <v>K5</v>
      </c>
      <c r="B6" s="84">
        <f t="shared" ref="B6:B49" si="0">+IF(D6="","",(D6-$U$40)/$U$48)</f>
        <v>-0.69079856313898846</v>
      </c>
      <c r="C6" s="84">
        <f>IF(B6="","",ABS(B6:B49))</f>
        <v>0.69079856313898846</v>
      </c>
      <c r="D6" s="85">
        <f>+IF('Tüm Deney Sonuçları'!K9="","",'Tüm Deney Sonuçları'!K9)</f>
        <v>5.5</v>
      </c>
      <c r="E6" s="86" t="str">
        <f t="shared" ref="E6:E49" si="1">+IF(B6="","",A6)</f>
        <v>K5</v>
      </c>
      <c r="F6" s="86" t="str">
        <f t="shared" ref="F6:F49" si="2">IF(C6="",A6,"")</f>
        <v/>
      </c>
      <c r="G6" s="86" t="str">
        <f t="shared" ref="G6:G45" si="3">IF(B6="","",IF(C6&gt;2,A6,""))</f>
        <v/>
      </c>
    </row>
    <row r="7" spans="1:16" ht="24" customHeight="1" x14ac:dyDescent="0.25">
      <c r="A7" s="83" t="str">
        <f>+IF('Tüm Deney Sonuçları'!B10="","",'Tüm Deney Sonuçları'!B10)</f>
        <v>K2</v>
      </c>
      <c r="B7" s="84" t="str">
        <f t="shared" si="0"/>
        <v/>
      </c>
      <c r="C7" s="84" t="str">
        <f>IF(B7="","",ABS(B7:B49))</f>
        <v/>
      </c>
      <c r="D7" s="85" t="str">
        <f>+IF('Tüm Deney Sonuçları'!K10="","",'Tüm Deney Sonuçları'!K10)</f>
        <v/>
      </c>
      <c r="E7" s="86" t="str">
        <f t="shared" si="1"/>
        <v/>
      </c>
      <c r="F7" s="86" t="str">
        <f t="shared" si="2"/>
        <v>K2</v>
      </c>
      <c r="G7" s="86" t="str">
        <f t="shared" si="3"/>
        <v/>
      </c>
    </row>
    <row r="8" spans="1:16" ht="24" customHeight="1" x14ac:dyDescent="0.25">
      <c r="A8" s="83" t="str">
        <f>+IF('Tüm Deney Sonuçları'!B11="","",'Tüm Deney Sonuçları'!B11)</f>
        <v>K3</v>
      </c>
      <c r="B8" s="84" t="str">
        <f t="shared" si="0"/>
        <v/>
      </c>
      <c r="C8" s="84" t="str">
        <f>IF(B8="","",ABS(B8:B49))</f>
        <v/>
      </c>
      <c r="D8" s="85" t="str">
        <f>+IF('Tüm Deney Sonuçları'!K11="","",'Tüm Deney Sonuçları'!K11)</f>
        <v/>
      </c>
      <c r="E8" s="86" t="str">
        <f t="shared" si="1"/>
        <v/>
      </c>
      <c r="F8" s="86" t="str">
        <f t="shared" si="2"/>
        <v>K3</v>
      </c>
      <c r="G8" s="86" t="str">
        <f t="shared" si="3"/>
        <v/>
      </c>
    </row>
    <row r="9" spans="1:16" ht="24" customHeight="1" x14ac:dyDescent="0.25">
      <c r="A9" s="83" t="str">
        <f>+IF('Tüm Deney Sonuçları'!B12="","",'Tüm Deney Sonuçları'!B12)</f>
        <v>K8</v>
      </c>
      <c r="B9" s="84" t="str">
        <f t="shared" si="0"/>
        <v/>
      </c>
      <c r="C9" s="84" t="str">
        <f>IF(B9="","",ABS(B9:B49))</f>
        <v/>
      </c>
      <c r="D9" s="85" t="str">
        <f>+IF('Tüm Deney Sonuçları'!K12="","",'Tüm Deney Sonuçları'!K12)</f>
        <v/>
      </c>
      <c r="E9" s="86" t="str">
        <f t="shared" si="1"/>
        <v/>
      </c>
      <c r="F9" s="86" t="str">
        <f t="shared" si="2"/>
        <v>K8</v>
      </c>
      <c r="G9" s="86" t="str">
        <f t="shared" si="3"/>
        <v/>
      </c>
    </row>
    <row r="10" spans="1:16" ht="24" customHeight="1" x14ac:dyDescent="0.25">
      <c r="A10" s="83" t="str">
        <f>+IF('Tüm Deney Sonuçları'!B13="","",'Tüm Deney Sonuçları'!B13)</f>
        <v>K9</v>
      </c>
      <c r="B10" s="84" t="str">
        <f t="shared" si="0"/>
        <v/>
      </c>
      <c r="C10" s="84" t="str">
        <f>IF(B10="","",ABS(B10:B49))</f>
        <v/>
      </c>
      <c r="D10" s="85" t="str">
        <f>+IF('Tüm Deney Sonuçları'!K13="","",'Tüm Deney Sonuçları'!K13)</f>
        <v/>
      </c>
      <c r="E10" s="86" t="str">
        <f t="shared" si="1"/>
        <v/>
      </c>
      <c r="F10" s="86" t="str">
        <f t="shared" si="2"/>
        <v>K9</v>
      </c>
      <c r="G10" s="86" t="str">
        <f t="shared" si="3"/>
        <v/>
      </c>
    </row>
    <row r="11" spans="1:16" ht="24" customHeight="1" x14ac:dyDescent="0.25">
      <c r="A11" s="83" t="str">
        <f>+IF('Tüm Deney Sonuçları'!B14="","",'Tüm Deney Sonuçları'!B14)</f>
        <v>K12</v>
      </c>
      <c r="B11" s="84" t="str">
        <f t="shared" si="0"/>
        <v/>
      </c>
      <c r="C11" s="84" t="str">
        <f>IF(B11="","",ABS(B11:B49))</f>
        <v/>
      </c>
      <c r="D11" s="85" t="str">
        <f>+IF('Tüm Deney Sonuçları'!K14="","",'Tüm Deney Sonuçları'!K14)</f>
        <v/>
      </c>
      <c r="E11" s="86" t="str">
        <f t="shared" si="1"/>
        <v/>
      </c>
      <c r="F11" s="86" t="str">
        <f t="shared" si="2"/>
        <v>K12</v>
      </c>
      <c r="G11" s="86" t="str">
        <f t="shared" si="3"/>
        <v/>
      </c>
    </row>
    <row r="12" spans="1:16" ht="24" customHeight="1" x14ac:dyDescent="0.25">
      <c r="A12" s="83" t="str">
        <f>+IF('Tüm Deney Sonuçları'!B15="","",'Tüm Deney Sonuçları'!B15)</f>
        <v>K15</v>
      </c>
      <c r="B12" s="84" t="str">
        <f t="shared" si="0"/>
        <v/>
      </c>
      <c r="C12" s="84" t="str">
        <f>IF(B12="","",ABS(B12:B49))</f>
        <v/>
      </c>
      <c r="D12" s="85" t="str">
        <f>+IF('Tüm Deney Sonuçları'!K15="","",'Tüm Deney Sonuçları'!K15)</f>
        <v/>
      </c>
      <c r="E12" s="86" t="str">
        <f t="shared" si="1"/>
        <v/>
      </c>
      <c r="F12" s="86" t="str">
        <f t="shared" si="2"/>
        <v>K15</v>
      </c>
      <c r="G12" s="86" t="str">
        <f t="shared" si="3"/>
        <v/>
      </c>
    </row>
    <row r="13" spans="1:16" ht="24" customHeight="1" x14ac:dyDescent="0.25">
      <c r="A13" s="83" t="str">
        <f>+IF('Tüm Deney Sonuçları'!B16="","",'Tüm Deney Sonuçları'!B16)</f>
        <v>K22</v>
      </c>
      <c r="B13" s="84" t="str">
        <f t="shared" si="0"/>
        <v/>
      </c>
      <c r="C13" s="84" t="str">
        <f>IF(B13="","",ABS(B13:B49))</f>
        <v/>
      </c>
      <c r="D13" s="85" t="str">
        <f>+IF('Tüm Deney Sonuçları'!K16="","",'Tüm Deney Sonuçları'!K16)</f>
        <v/>
      </c>
      <c r="E13" s="86" t="str">
        <f t="shared" si="1"/>
        <v/>
      </c>
      <c r="F13" s="86" t="str">
        <f t="shared" si="2"/>
        <v>K22</v>
      </c>
      <c r="G13" s="86" t="str">
        <f t="shared" si="3"/>
        <v/>
      </c>
    </row>
    <row r="14" spans="1:16" ht="24" customHeight="1" x14ac:dyDescent="0.25">
      <c r="A14" s="83" t="str">
        <f>+IF('Tüm Deney Sonuçları'!B17="","",'Tüm Deney Sonuçları'!B17)</f>
        <v>K34</v>
      </c>
      <c r="B14" s="84" t="str">
        <f t="shared" si="0"/>
        <v/>
      </c>
      <c r="C14" s="84" t="str">
        <f>IF(B14="","",ABS(B14:B49))</f>
        <v/>
      </c>
      <c r="D14" s="85" t="str">
        <f>+IF('Tüm Deney Sonuçları'!K17="","",'Tüm Deney Sonuçları'!K17)</f>
        <v/>
      </c>
      <c r="E14" s="86" t="str">
        <f t="shared" si="1"/>
        <v/>
      </c>
      <c r="F14" s="86" t="str">
        <f t="shared" si="2"/>
        <v>K34</v>
      </c>
      <c r="G14" s="86" t="str">
        <f t="shared" si="3"/>
        <v/>
      </c>
    </row>
    <row r="15" spans="1:16" ht="24" customHeight="1" x14ac:dyDescent="0.25">
      <c r="A15" s="83" t="str">
        <f>+IF('Tüm Deney Sonuçları'!B18="","",'Tüm Deney Sonuçları'!B18)</f>
        <v>K5</v>
      </c>
      <c r="B15" s="84" t="str">
        <f t="shared" si="0"/>
        <v/>
      </c>
      <c r="C15" s="84" t="str">
        <f>IF(B15="","",ABS(B15:B49))</f>
        <v/>
      </c>
      <c r="D15" s="85" t="str">
        <f>+IF('Tüm Deney Sonuçları'!K18="","",'Tüm Deney Sonuçları'!K18)</f>
        <v/>
      </c>
      <c r="E15" s="86" t="str">
        <f t="shared" si="1"/>
        <v/>
      </c>
      <c r="F15" s="86" t="str">
        <f t="shared" si="2"/>
        <v>K5</v>
      </c>
      <c r="G15" s="86" t="str">
        <f t="shared" si="3"/>
        <v/>
      </c>
    </row>
    <row r="16" spans="1:16" ht="24" customHeight="1" x14ac:dyDescent="0.25">
      <c r="A16" s="83" t="str">
        <f>+IF('Tüm Deney Sonuçları'!B19="","",'Tüm Deney Sonuçları'!B19)</f>
        <v>K13</v>
      </c>
      <c r="B16" s="84" t="str">
        <f t="shared" si="0"/>
        <v/>
      </c>
      <c r="C16" s="84" t="str">
        <f>IF(B16="","",ABS(B16:B49))</f>
        <v/>
      </c>
      <c r="D16" s="85" t="str">
        <f>+IF('Tüm Deney Sonuçları'!K19="","",'Tüm Deney Sonuçları'!K19)</f>
        <v/>
      </c>
      <c r="E16" s="86" t="str">
        <f t="shared" si="1"/>
        <v/>
      </c>
      <c r="F16" s="86" t="str">
        <f t="shared" si="2"/>
        <v>K13</v>
      </c>
      <c r="G16" s="86" t="str">
        <f t="shared" si="3"/>
        <v/>
      </c>
    </row>
    <row r="17" spans="1:7" ht="24" customHeight="1" x14ac:dyDescent="0.25">
      <c r="A17" s="83" t="str">
        <f>+IF('Tüm Deney Sonuçları'!B20="","",'Tüm Deney Sonuçları'!B20)</f>
        <v>K19</v>
      </c>
      <c r="B17" s="84" t="str">
        <f t="shared" si="0"/>
        <v/>
      </c>
      <c r="C17" s="84" t="str">
        <f t="shared" ref="C17:C49" si="4">IF(B17="","",ABS(B17:B49))</f>
        <v/>
      </c>
      <c r="D17" s="85" t="str">
        <f>+IF('Tüm Deney Sonuçları'!K20="","",'Tüm Deney Sonuçları'!K20)</f>
        <v/>
      </c>
      <c r="E17" s="86" t="str">
        <f t="shared" si="1"/>
        <v/>
      </c>
      <c r="F17" s="86" t="str">
        <f t="shared" si="2"/>
        <v>K19</v>
      </c>
      <c r="G17" s="86" t="str">
        <f t="shared" si="3"/>
        <v/>
      </c>
    </row>
    <row r="18" spans="1:7" ht="24" customHeight="1" x14ac:dyDescent="0.25">
      <c r="A18" s="83" t="str">
        <f>+IF('Tüm Deney Sonuçları'!B21="","",'Tüm Deney Sonuçları'!B21)</f>
        <v>K8</v>
      </c>
      <c r="B18" s="84" t="str">
        <f t="shared" si="0"/>
        <v/>
      </c>
      <c r="C18" s="84" t="str">
        <f t="shared" si="4"/>
        <v/>
      </c>
      <c r="D18" s="85" t="str">
        <f>+IF('Tüm Deney Sonuçları'!K21="","",'Tüm Deney Sonuçları'!K21)</f>
        <v/>
      </c>
      <c r="E18" s="86" t="str">
        <f t="shared" si="1"/>
        <v/>
      </c>
      <c r="F18" s="86" t="str">
        <f t="shared" si="2"/>
        <v>K8</v>
      </c>
      <c r="G18" s="86" t="str">
        <f t="shared" si="3"/>
        <v/>
      </c>
    </row>
    <row r="19" spans="1:7" ht="24" customHeight="1" x14ac:dyDescent="0.25">
      <c r="A19" s="83" t="str">
        <f>+IF('Tüm Deney Sonuçları'!B22="","",'Tüm Deney Sonuçları'!B22)</f>
        <v>K9</v>
      </c>
      <c r="B19" s="84" t="str">
        <f t="shared" si="0"/>
        <v/>
      </c>
      <c r="C19" s="84" t="str">
        <f t="shared" si="4"/>
        <v/>
      </c>
      <c r="D19" s="85" t="str">
        <f>+IF('Tüm Deney Sonuçları'!K22="","",'Tüm Deney Sonuçları'!K22)</f>
        <v/>
      </c>
      <c r="E19" s="86" t="str">
        <f t="shared" si="1"/>
        <v/>
      </c>
      <c r="F19" s="86" t="str">
        <f t="shared" si="2"/>
        <v>K9</v>
      </c>
      <c r="G19" s="86" t="str">
        <f t="shared" si="3"/>
        <v/>
      </c>
    </row>
    <row r="20" spans="1:7" ht="24" customHeight="1" x14ac:dyDescent="0.25">
      <c r="A20" s="83" t="str">
        <f>+IF('Tüm Deney Sonuçları'!B23="","",'Tüm Deney Sonuçları'!B23)</f>
        <v>K17</v>
      </c>
      <c r="B20" s="84" t="str">
        <f t="shared" si="0"/>
        <v/>
      </c>
      <c r="C20" s="84" t="str">
        <f t="shared" si="4"/>
        <v/>
      </c>
      <c r="D20" s="85" t="str">
        <f>+IF('Tüm Deney Sonuçları'!K23="","",'Tüm Deney Sonuçları'!K23)</f>
        <v/>
      </c>
      <c r="E20" s="86" t="str">
        <f t="shared" si="1"/>
        <v/>
      </c>
      <c r="F20" s="86" t="str">
        <f t="shared" si="2"/>
        <v>K17</v>
      </c>
      <c r="G20" s="86" t="str">
        <f t="shared" si="3"/>
        <v/>
      </c>
    </row>
    <row r="21" spans="1:7" ht="24" customHeight="1" x14ac:dyDescent="0.25">
      <c r="A21" s="83" t="str">
        <f>+IF('Tüm Deney Sonuçları'!B24="","",'Tüm Deney Sonuçları'!B24)</f>
        <v>K16</v>
      </c>
      <c r="B21" s="84" t="str">
        <f t="shared" si="0"/>
        <v/>
      </c>
      <c r="C21" s="84" t="str">
        <f t="shared" si="4"/>
        <v/>
      </c>
      <c r="D21" s="85" t="str">
        <f>+IF('Tüm Deney Sonuçları'!K24="","",'Tüm Deney Sonuçları'!K24)</f>
        <v/>
      </c>
      <c r="E21" s="86" t="str">
        <f t="shared" si="1"/>
        <v/>
      </c>
      <c r="F21" s="86" t="str">
        <f t="shared" si="2"/>
        <v>K16</v>
      </c>
      <c r="G21" s="86" t="str">
        <f t="shared" si="3"/>
        <v/>
      </c>
    </row>
    <row r="22" spans="1:7" ht="24" customHeight="1" x14ac:dyDescent="0.25">
      <c r="A22" s="83" t="str">
        <f>+IF('Tüm Deney Sonuçları'!B25="","",'Tüm Deney Sonuçları'!B25)</f>
        <v>K25</v>
      </c>
      <c r="B22" s="84" t="str">
        <f t="shared" si="0"/>
        <v/>
      </c>
      <c r="C22" s="84" t="str">
        <f t="shared" si="4"/>
        <v/>
      </c>
      <c r="D22" s="85" t="str">
        <f>+IF('Tüm Deney Sonuçları'!K25="","",'Tüm Deney Sonuçları'!K25)</f>
        <v/>
      </c>
      <c r="E22" s="86" t="str">
        <f t="shared" si="1"/>
        <v/>
      </c>
      <c r="F22" s="86" t="str">
        <f t="shared" si="2"/>
        <v>K25</v>
      </c>
      <c r="G22" s="86" t="str">
        <f t="shared" si="3"/>
        <v/>
      </c>
    </row>
    <row r="23" spans="1:7" ht="24" customHeight="1" x14ac:dyDescent="0.25">
      <c r="A23" s="83" t="str">
        <f>+IF('Tüm Deney Sonuçları'!B26="","",'Tüm Deney Sonuçları'!B26)</f>
        <v>K34</v>
      </c>
      <c r="B23" s="84" t="str">
        <f t="shared" si="0"/>
        <v/>
      </c>
      <c r="C23" s="84" t="str">
        <f t="shared" si="4"/>
        <v/>
      </c>
      <c r="D23" s="85" t="str">
        <f>+IF('Tüm Deney Sonuçları'!K26="","",'Tüm Deney Sonuçları'!K26)</f>
        <v/>
      </c>
      <c r="E23" s="86" t="str">
        <f t="shared" si="1"/>
        <v/>
      </c>
      <c r="F23" s="86" t="str">
        <f t="shared" si="2"/>
        <v>K34</v>
      </c>
      <c r="G23" s="86" t="str">
        <f t="shared" si="3"/>
        <v/>
      </c>
    </row>
    <row r="24" spans="1:7" ht="24" customHeight="1" x14ac:dyDescent="0.25">
      <c r="A24" s="83" t="str">
        <f>+IF('Tüm Deney Sonuçları'!B27="","",'Tüm Deney Sonuçları'!B27)</f>
        <v/>
      </c>
      <c r="B24" s="84" t="str">
        <f t="shared" si="0"/>
        <v/>
      </c>
      <c r="C24" s="84" t="str">
        <f t="shared" si="4"/>
        <v/>
      </c>
      <c r="D24" s="85" t="str">
        <f>+IF('Tüm Deney Sonuçları'!K27="","",'Tüm Deney Sonuçları'!K27)</f>
        <v/>
      </c>
      <c r="E24" s="86" t="str">
        <f t="shared" si="1"/>
        <v/>
      </c>
      <c r="F24" s="86" t="str">
        <f t="shared" si="2"/>
        <v/>
      </c>
      <c r="G24" s="86" t="str">
        <f t="shared" si="3"/>
        <v/>
      </c>
    </row>
    <row r="25" spans="1:7" ht="24" customHeight="1" x14ac:dyDescent="0.25">
      <c r="A25" s="83" t="str">
        <f>+IF('Tüm Deney Sonuçları'!B28="","",'Tüm Deney Sonuçları'!B28)</f>
        <v/>
      </c>
      <c r="B25" s="84" t="str">
        <f t="shared" si="0"/>
        <v/>
      </c>
      <c r="C25" s="84" t="str">
        <f t="shared" si="4"/>
        <v/>
      </c>
      <c r="D25" s="85" t="str">
        <f>+IF('Tüm Deney Sonuçları'!K28="","",'Tüm Deney Sonuçları'!K28)</f>
        <v/>
      </c>
      <c r="E25" s="86" t="str">
        <f t="shared" si="1"/>
        <v/>
      </c>
      <c r="F25" s="86" t="str">
        <f t="shared" si="2"/>
        <v/>
      </c>
      <c r="G25" s="86" t="str">
        <f t="shared" si="3"/>
        <v/>
      </c>
    </row>
    <row r="26" spans="1:7" ht="24" customHeight="1" x14ac:dyDescent="0.25">
      <c r="A26" s="83" t="str">
        <f>+IF('Tüm Deney Sonuçları'!B29="","",'Tüm Deney Sonuçları'!B29)</f>
        <v/>
      </c>
      <c r="B26" s="84" t="str">
        <f t="shared" si="0"/>
        <v/>
      </c>
      <c r="C26" s="84" t="str">
        <f t="shared" si="4"/>
        <v/>
      </c>
      <c r="D26" s="85" t="str">
        <f>+IF('Tüm Deney Sonuçları'!K29="","",'Tüm Deney Sonuçları'!K29)</f>
        <v/>
      </c>
      <c r="E26" s="86" t="str">
        <f t="shared" si="1"/>
        <v/>
      </c>
      <c r="F26" s="86" t="str">
        <f t="shared" si="2"/>
        <v/>
      </c>
      <c r="G26" s="86" t="str">
        <f t="shared" si="3"/>
        <v/>
      </c>
    </row>
    <row r="27" spans="1:7" ht="24" customHeight="1" x14ac:dyDescent="0.25">
      <c r="A27" s="83" t="str">
        <f>+IF('Tüm Deney Sonuçları'!B30="","",'Tüm Deney Sonuçları'!B30)</f>
        <v/>
      </c>
      <c r="B27" s="84" t="str">
        <f t="shared" si="0"/>
        <v/>
      </c>
      <c r="C27" s="84" t="str">
        <f t="shared" si="4"/>
        <v/>
      </c>
      <c r="D27" s="85" t="str">
        <f>+IF('Tüm Deney Sonuçları'!K30="","",'Tüm Deney Sonuçları'!K30)</f>
        <v/>
      </c>
      <c r="E27" s="86" t="str">
        <f t="shared" si="1"/>
        <v/>
      </c>
      <c r="F27" s="86" t="str">
        <f t="shared" si="2"/>
        <v/>
      </c>
      <c r="G27" s="86" t="str">
        <f t="shared" si="3"/>
        <v/>
      </c>
    </row>
    <row r="28" spans="1:7" ht="24" customHeight="1" x14ac:dyDescent="0.25">
      <c r="A28" s="83" t="str">
        <f>+IF('Tüm Deney Sonuçları'!B31="","",'Tüm Deney Sonuçları'!B31)</f>
        <v/>
      </c>
      <c r="B28" s="84" t="str">
        <f t="shared" si="0"/>
        <v/>
      </c>
      <c r="C28" s="84" t="str">
        <f t="shared" si="4"/>
        <v/>
      </c>
      <c r="D28" s="85" t="str">
        <f>+IF('Tüm Deney Sonuçları'!K31="","",'Tüm Deney Sonuçları'!K31)</f>
        <v/>
      </c>
      <c r="E28" s="86" t="str">
        <f t="shared" si="1"/>
        <v/>
      </c>
      <c r="F28" s="86" t="str">
        <f t="shared" si="2"/>
        <v/>
      </c>
      <c r="G28" s="86" t="str">
        <f t="shared" si="3"/>
        <v/>
      </c>
    </row>
    <row r="29" spans="1:7" ht="24" customHeight="1" x14ac:dyDescent="0.25">
      <c r="A29" s="83" t="str">
        <f>+IF('Tüm Deney Sonuçları'!B32="","",'Tüm Deney Sonuçları'!B32)</f>
        <v/>
      </c>
      <c r="B29" s="84" t="str">
        <f t="shared" si="0"/>
        <v/>
      </c>
      <c r="C29" s="84" t="str">
        <f t="shared" si="4"/>
        <v/>
      </c>
      <c r="D29" s="85" t="str">
        <f>+IF('Tüm Deney Sonuçları'!K32="","",'Tüm Deney Sonuçları'!K32)</f>
        <v/>
      </c>
      <c r="E29" s="86" t="str">
        <f t="shared" si="1"/>
        <v/>
      </c>
      <c r="F29" s="86" t="str">
        <f t="shared" si="2"/>
        <v/>
      </c>
      <c r="G29" s="86" t="str">
        <f t="shared" si="3"/>
        <v/>
      </c>
    </row>
    <row r="30" spans="1:7" ht="24" customHeight="1" x14ac:dyDescent="0.25">
      <c r="A30" s="83" t="str">
        <f>+IF('Tüm Deney Sonuçları'!B33="","",'Tüm Deney Sonuçları'!B33)</f>
        <v/>
      </c>
      <c r="B30" s="84" t="str">
        <f t="shared" si="0"/>
        <v/>
      </c>
      <c r="C30" s="84" t="str">
        <f t="shared" si="4"/>
        <v/>
      </c>
      <c r="D30" s="85" t="str">
        <f>+IF('Tüm Deney Sonuçları'!K33="","",'Tüm Deney Sonuçları'!K33)</f>
        <v/>
      </c>
      <c r="E30" s="86" t="str">
        <f t="shared" si="1"/>
        <v/>
      </c>
      <c r="F30" s="86" t="str">
        <f t="shared" si="2"/>
        <v/>
      </c>
      <c r="G30" s="86" t="str">
        <f t="shared" si="3"/>
        <v/>
      </c>
    </row>
    <row r="31" spans="1:7" ht="24" customHeight="1" x14ac:dyDescent="0.25">
      <c r="A31" s="83" t="str">
        <f>+IF('Tüm Deney Sonuçları'!B34="","",'Tüm Deney Sonuçları'!B34)</f>
        <v/>
      </c>
      <c r="B31" s="84" t="str">
        <f t="shared" si="0"/>
        <v/>
      </c>
      <c r="C31" s="84" t="str">
        <f t="shared" si="4"/>
        <v/>
      </c>
      <c r="D31" s="85" t="str">
        <f>+IF('Tüm Deney Sonuçları'!K34="","",'Tüm Deney Sonuçları'!K34)</f>
        <v/>
      </c>
      <c r="E31" s="86" t="str">
        <f t="shared" si="1"/>
        <v/>
      </c>
      <c r="F31" s="86" t="str">
        <f t="shared" si="2"/>
        <v/>
      </c>
      <c r="G31" s="86" t="str">
        <f t="shared" si="3"/>
        <v/>
      </c>
    </row>
    <row r="32" spans="1:7" ht="24" customHeight="1" x14ac:dyDescent="0.25">
      <c r="A32" s="83" t="str">
        <f>+IF('Tüm Deney Sonuçları'!B35="","",'Tüm Deney Sonuçları'!B35)</f>
        <v/>
      </c>
      <c r="B32" s="84" t="str">
        <f t="shared" si="0"/>
        <v/>
      </c>
      <c r="C32" s="84" t="str">
        <f t="shared" si="4"/>
        <v/>
      </c>
      <c r="D32" s="85" t="str">
        <f>+IF('Tüm Deney Sonuçları'!K35="","",'Tüm Deney Sonuçları'!K35)</f>
        <v/>
      </c>
      <c r="E32" s="86" t="str">
        <f t="shared" si="1"/>
        <v/>
      </c>
      <c r="F32" s="86" t="str">
        <f t="shared" si="2"/>
        <v/>
      </c>
      <c r="G32" s="86" t="str">
        <f t="shared" si="3"/>
        <v/>
      </c>
    </row>
    <row r="33" spans="1:51" ht="24" customHeight="1" x14ac:dyDescent="0.25">
      <c r="A33" s="83" t="str">
        <f>+IF('Tüm Deney Sonuçları'!B36="","",'Tüm Deney Sonuçları'!B36)</f>
        <v/>
      </c>
      <c r="B33" s="84" t="str">
        <f t="shared" si="0"/>
        <v/>
      </c>
      <c r="C33" s="84" t="str">
        <f t="shared" si="4"/>
        <v/>
      </c>
      <c r="D33" s="85" t="str">
        <f>+IF('Tüm Deney Sonuçları'!K36="","",'Tüm Deney Sonuçları'!K36)</f>
        <v/>
      </c>
      <c r="E33" s="86" t="str">
        <f t="shared" si="1"/>
        <v/>
      </c>
      <c r="F33" s="86" t="str">
        <f t="shared" si="2"/>
        <v/>
      </c>
      <c r="G33" s="86" t="str">
        <f t="shared" si="3"/>
        <v/>
      </c>
    </row>
    <row r="34" spans="1:51" ht="36" customHeight="1" x14ac:dyDescent="0.25">
      <c r="A34" s="83" t="str">
        <f>+IF('Tüm Deney Sonuçları'!B37="","",'Tüm Deney Sonuçları'!B37)</f>
        <v/>
      </c>
      <c r="B34" s="84" t="str">
        <f t="shared" si="0"/>
        <v/>
      </c>
      <c r="C34" s="84" t="str">
        <f t="shared" si="4"/>
        <v/>
      </c>
      <c r="D34" s="85" t="str">
        <f>+IF('Tüm Deney Sonuçları'!K37="","",'Tüm Deney Sonuçları'!K37)</f>
        <v/>
      </c>
      <c r="E34" s="86" t="str">
        <f t="shared" si="1"/>
        <v/>
      </c>
      <c r="F34" s="86" t="str">
        <f t="shared" si="2"/>
        <v/>
      </c>
      <c r="G34" s="86" t="str">
        <f t="shared" si="3"/>
        <v/>
      </c>
      <c r="J34" s="127" t="s">
        <v>43</v>
      </c>
      <c r="K34" s="127"/>
      <c r="L34" s="127"/>
      <c r="M34" s="127"/>
      <c r="N34" s="127"/>
      <c r="P34" s="128" t="str">
        <f>+'Tüm Deney Sonuçları'!N7</f>
        <v>Deney 9 Sonuçları</v>
      </c>
      <c r="Q34" s="128"/>
      <c r="R34" s="128"/>
      <c r="S34" s="128"/>
      <c r="T34" s="128"/>
      <c r="U34" s="128"/>
    </row>
    <row r="35" spans="1:51" ht="24" customHeight="1" x14ac:dyDescent="0.25">
      <c r="A35" s="83" t="str">
        <f>+IF('Tüm Deney Sonuçları'!B38="","",'Tüm Deney Sonuçları'!B38)</f>
        <v/>
      </c>
      <c r="B35" s="84" t="str">
        <f t="shared" si="0"/>
        <v/>
      </c>
      <c r="C35" s="84" t="str">
        <f t="shared" si="4"/>
        <v/>
      </c>
      <c r="D35" s="85" t="str">
        <f>+IF('Tüm Deney Sonuçları'!K38="","",'Tüm Deney Sonuçları'!K38)</f>
        <v/>
      </c>
      <c r="E35" s="86" t="str">
        <f t="shared" si="1"/>
        <v/>
      </c>
      <c r="F35" s="86" t="str">
        <f t="shared" si="2"/>
        <v/>
      </c>
      <c r="G35" s="86" t="str">
        <f t="shared" si="3"/>
        <v/>
      </c>
      <c r="J35" s="34">
        <v>1</v>
      </c>
      <c r="K35" s="36">
        <v>0</v>
      </c>
      <c r="L35" s="36"/>
      <c r="M35" s="34">
        <v>1</v>
      </c>
      <c r="N35" s="36">
        <v>0</v>
      </c>
      <c r="P35" s="125" t="s">
        <v>0</v>
      </c>
      <c r="Q35" s="125"/>
      <c r="R35" s="125"/>
      <c r="S35" s="125"/>
      <c r="T35" s="125"/>
      <c r="U35" s="27">
        <f>COUNT(D6:D49)</f>
        <v>2</v>
      </c>
    </row>
    <row r="36" spans="1:51" ht="24" customHeight="1" x14ac:dyDescent="0.25">
      <c r="A36" s="83" t="str">
        <f>+IF('Tüm Deney Sonuçları'!B39="","",'Tüm Deney Sonuçları'!B39)</f>
        <v/>
      </c>
      <c r="B36" s="84" t="str">
        <f t="shared" si="0"/>
        <v/>
      </c>
      <c r="C36" s="84" t="str">
        <f t="shared" si="4"/>
        <v/>
      </c>
      <c r="D36" s="85" t="str">
        <f>+IF('Tüm Deney Sonuçları'!K39="","",'Tüm Deney Sonuçları'!K39)</f>
        <v/>
      </c>
      <c r="E36" s="86" t="str">
        <f t="shared" si="1"/>
        <v/>
      </c>
      <c r="F36" s="86" t="str">
        <f t="shared" si="2"/>
        <v/>
      </c>
      <c r="G36" s="86" t="str">
        <f t="shared" si="3"/>
        <v/>
      </c>
      <c r="J36" s="34">
        <v>45</v>
      </c>
      <c r="K36" s="36">
        <v>0</v>
      </c>
      <c r="L36" s="36"/>
      <c r="M36" s="34">
        <v>45</v>
      </c>
      <c r="N36" s="36">
        <v>0</v>
      </c>
      <c r="P36" s="125" t="s">
        <v>44</v>
      </c>
      <c r="Q36" s="125"/>
      <c r="R36" s="125"/>
      <c r="S36" s="125"/>
      <c r="T36" s="125"/>
      <c r="U36" s="27">
        <f>COUNTIF(C6:C49,"&lt;1")</f>
        <v>2</v>
      </c>
    </row>
    <row r="37" spans="1:51" ht="24" customHeight="1" x14ac:dyDescent="0.25">
      <c r="A37" s="83" t="str">
        <f>+IF('Tüm Deney Sonuçları'!B40="","",'Tüm Deney Sonuçları'!B40)</f>
        <v/>
      </c>
      <c r="B37" s="84" t="str">
        <f t="shared" si="0"/>
        <v/>
      </c>
      <c r="C37" s="84" t="str">
        <f t="shared" si="4"/>
        <v/>
      </c>
      <c r="D37" s="85" t="str">
        <f>+IF('Tüm Deney Sonuçları'!K40="","",'Tüm Deney Sonuçları'!K40)</f>
        <v/>
      </c>
      <c r="E37" s="86" t="str">
        <f t="shared" si="1"/>
        <v/>
      </c>
      <c r="F37" s="86" t="str">
        <f t="shared" si="2"/>
        <v/>
      </c>
      <c r="G37" s="86" t="str">
        <f t="shared" si="3"/>
        <v/>
      </c>
      <c r="I37" s="12"/>
      <c r="J37" s="34"/>
      <c r="K37" s="36"/>
      <c r="L37" s="36"/>
      <c r="M37" s="34"/>
      <c r="N37" s="36"/>
      <c r="P37" s="125" t="s">
        <v>2</v>
      </c>
      <c r="Q37" s="125"/>
      <c r="R37" s="125"/>
      <c r="S37" s="125"/>
      <c r="T37" s="125"/>
      <c r="U37" s="27">
        <f>COUNTIF(C6:C49,"&lt;2")-COUNTIF(C6:C49,"&lt;1")</f>
        <v>0</v>
      </c>
    </row>
    <row r="38" spans="1:51" ht="24" customHeight="1" x14ac:dyDescent="0.25">
      <c r="A38" s="83" t="str">
        <f>+IF('Tüm Deney Sonuçları'!B41="","",'Tüm Deney Sonuçları'!B41)</f>
        <v/>
      </c>
      <c r="B38" s="84" t="str">
        <f t="shared" si="0"/>
        <v/>
      </c>
      <c r="C38" s="84" t="str">
        <f t="shared" si="4"/>
        <v/>
      </c>
      <c r="D38" s="85" t="str">
        <f>+IF('Tüm Deney Sonuçları'!K41="","",'Tüm Deney Sonuçları'!K41)</f>
        <v/>
      </c>
      <c r="E38" s="86" t="str">
        <f t="shared" si="1"/>
        <v/>
      </c>
      <c r="F38" s="86" t="str">
        <f t="shared" si="2"/>
        <v/>
      </c>
      <c r="G38" s="86" t="str">
        <f t="shared" si="3"/>
        <v/>
      </c>
      <c r="I38" s="14"/>
      <c r="J38" s="34">
        <v>1</v>
      </c>
      <c r="K38" s="36">
        <v>1</v>
      </c>
      <c r="L38" s="36"/>
      <c r="M38" s="34">
        <v>1</v>
      </c>
      <c r="N38" s="36">
        <v>-1</v>
      </c>
      <c r="O38" s="15"/>
      <c r="P38" s="125" t="s">
        <v>3</v>
      </c>
      <c r="Q38" s="125"/>
      <c r="R38" s="125"/>
      <c r="S38" s="125"/>
      <c r="T38" s="125"/>
      <c r="U38" s="27">
        <f>COUNTIF(C6:C49,"&lt;3")-COUNTIF(C6:C49,"&lt;2")</f>
        <v>0</v>
      </c>
      <c r="V38" s="13"/>
      <c r="W38" s="16"/>
      <c r="X38" s="13"/>
      <c r="Y38" s="13"/>
      <c r="Z38" s="15"/>
      <c r="AA38" s="15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</row>
    <row r="39" spans="1:51" ht="24" customHeight="1" x14ac:dyDescent="0.25">
      <c r="A39" s="83" t="str">
        <f>+IF('Tüm Deney Sonuçları'!B42="","",'Tüm Deney Sonuçları'!B42)</f>
        <v/>
      </c>
      <c r="B39" s="84" t="str">
        <f t="shared" si="0"/>
        <v/>
      </c>
      <c r="C39" s="84" t="str">
        <f t="shared" si="4"/>
        <v/>
      </c>
      <c r="D39" s="85" t="str">
        <f>+IF('Tüm Deney Sonuçları'!K42="","",'Tüm Deney Sonuçları'!K42)</f>
        <v/>
      </c>
      <c r="E39" s="86" t="str">
        <f t="shared" si="1"/>
        <v/>
      </c>
      <c r="F39" s="86" t="str">
        <f t="shared" si="2"/>
        <v/>
      </c>
      <c r="G39" s="86" t="str">
        <f t="shared" si="3"/>
        <v/>
      </c>
      <c r="I39" s="12"/>
      <c r="J39" s="34">
        <v>45</v>
      </c>
      <c r="K39" s="36">
        <v>1</v>
      </c>
      <c r="L39" s="36"/>
      <c r="M39" s="34">
        <v>45</v>
      </c>
      <c r="N39" s="36">
        <v>-1</v>
      </c>
      <c r="O39" s="12"/>
      <c r="P39" s="125" t="s">
        <v>4</v>
      </c>
      <c r="Q39" s="125"/>
      <c r="R39" s="125"/>
      <c r="S39" s="125"/>
      <c r="T39" s="125"/>
      <c r="U39" s="27">
        <f>COUNTIF(C6:C49,"&lt;6")-COUNTIF(C6:C49,"&lt;3")</f>
        <v>0</v>
      </c>
      <c r="W39" s="12"/>
      <c r="X39" s="12"/>
      <c r="Z39" s="12"/>
      <c r="AA39" s="12"/>
    </row>
    <row r="40" spans="1:51" ht="24" customHeight="1" x14ac:dyDescent="0.25">
      <c r="A40" s="83" t="str">
        <f>+IF('Tüm Deney Sonuçları'!B43="","",'Tüm Deney Sonuçları'!B43)</f>
        <v/>
      </c>
      <c r="B40" s="84" t="str">
        <f t="shared" si="0"/>
        <v/>
      </c>
      <c r="C40" s="84" t="str">
        <f t="shared" si="4"/>
        <v/>
      </c>
      <c r="D40" s="85" t="str">
        <f>+IF('Tüm Deney Sonuçları'!K43="","",'Tüm Deney Sonuçları'!K43)</f>
        <v/>
      </c>
      <c r="E40" s="86" t="str">
        <f t="shared" si="1"/>
        <v/>
      </c>
      <c r="F40" s="86" t="str">
        <f t="shared" si="2"/>
        <v/>
      </c>
      <c r="G40" s="86" t="str">
        <f t="shared" si="3"/>
        <v/>
      </c>
      <c r="I40" s="15"/>
      <c r="J40" s="34"/>
      <c r="K40" s="36"/>
      <c r="L40" s="36"/>
      <c r="M40" s="34"/>
      <c r="N40" s="36"/>
      <c r="O40" s="15"/>
      <c r="P40" s="125" t="s">
        <v>5</v>
      </c>
      <c r="Q40" s="125"/>
      <c r="R40" s="125"/>
      <c r="S40" s="125"/>
      <c r="T40" s="125"/>
      <c r="U40" s="26">
        <f>AVERAGE(D6:D49)</f>
        <v>6.05</v>
      </c>
      <c r="V40" s="15"/>
      <c r="W40" s="12"/>
      <c r="X40" s="15"/>
      <c r="Y40" s="15"/>
      <c r="Z40" s="12"/>
      <c r="AA40" s="15"/>
      <c r="AB40" s="15"/>
      <c r="AD40" s="15"/>
      <c r="AE40" s="15"/>
    </row>
    <row r="41" spans="1:51" ht="24" customHeight="1" x14ac:dyDescent="0.25">
      <c r="A41" s="83" t="str">
        <f>+IF('Tüm Deney Sonuçları'!B44="","",'Tüm Deney Sonuçları'!B44)</f>
        <v/>
      </c>
      <c r="B41" s="84" t="str">
        <f t="shared" si="0"/>
        <v/>
      </c>
      <c r="C41" s="84" t="str">
        <f t="shared" si="4"/>
        <v/>
      </c>
      <c r="D41" s="85" t="str">
        <f>+IF('Tüm Deney Sonuçları'!K44="","",'Tüm Deney Sonuçları'!K44)</f>
        <v/>
      </c>
      <c r="E41" s="86" t="str">
        <f t="shared" si="1"/>
        <v/>
      </c>
      <c r="F41" s="86" t="str">
        <f t="shared" si="2"/>
        <v/>
      </c>
      <c r="G41" s="86" t="str">
        <f t="shared" si="3"/>
        <v/>
      </c>
      <c r="I41" s="18"/>
      <c r="J41" s="34">
        <v>1</v>
      </c>
      <c r="K41" s="36">
        <v>2</v>
      </c>
      <c r="L41" s="37"/>
      <c r="M41" s="34">
        <v>1</v>
      </c>
      <c r="N41" s="36">
        <v>-2</v>
      </c>
      <c r="O41" s="19"/>
      <c r="P41" s="125" t="s">
        <v>40</v>
      </c>
      <c r="Q41" s="125"/>
      <c r="R41" s="125"/>
      <c r="S41" s="125"/>
      <c r="T41" s="125"/>
      <c r="U41" s="26">
        <f>STDEV(D6:D49)</f>
        <v>0.77781745930520207</v>
      </c>
      <c r="V41" s="19"/>
      <c r="W41" s="17"/>
      <c r="X41" s="19"/>
      <c r="Y41" s="19"/>
      <c r="Z41" s="17"/>
      <c r="AA41" s="20"/>
      <c r="AB41" s="20"/>
      <c r="AC41" s="17"/>
      <c r="AD41" s="21"/>
      <c r="AE41" s="21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</row>
    <row r="42" spans="1:51" ht="24" customHeight="1" x14ac:dyDescent="0.25">
      <c r="A42" s="83" t="str">
        <f>+IF('Tüm Deney Sonuçları'!B45="","",'Tüm Deney Sonuçları'!B45)</f>
        <v/>
      </c>
      <c r="B42" s="84">
        <f t="shared" si="0"/>
        <v>0.69079856313898846</v>
      </c>
      <c r="C42" s="84">
        <f t="shared" si="4"/>
        <v>0.69079856313898846</v>
      </c>
      <c r="D42" s="85">
        <f>+IF('Tüm Deney Sonuçları'!K45="","",'Tüm Deney Sonuçları'!K45)</f>
        <v>6.6</v>
      </c>
      <c r="E42" s="86" t="str">
        <f t="shared" si="1"/>
        <v/>
      </c>
      <c r="F42" s="86" t="str">
        <f t="shared" si="2"/>
        <v/>
      </c>
      <c r="G42" s="86" t="str">
        <f t="shared" si="3"/>
        <v/>
      </c>
      <c r="I42" s="16"/>
      <c r="J42" s="34">
        <v>45</v>
      </c>
      <c r="K42" s="36">
        <v>2</v>
      </c>
      <c r="L42" s="37"/>
      <c r="M42" s="34">
        <v>45</v>
      </c>
      <c r="N42" s="36">
        <v>-2</v>
      </c>
      <c r="O42" s="12"/>
      <c r="P42" s="125" t="s">
        <v>6</v>
      </c>
      <c r="Q42" s="125"/>
      <c r="R42" s="125"/>
      <c r="S42" s="125"/>
      <c r="T42" s="125"/>
      <c r="U42" s="26">
        <f>+U41*100/U40</f>
        <v>12.856486930664497</v>
      </c>
      <c r="V42" s="16"/>
      <c r="W42" s="13"/>
      <c r="X42" s="12"/>
      <c r="Y42" s="16"/>
      <c r="Z42" s="13"/>
      <c r="AA42" s="12"/>
      <c r="AB42" s="16"/>
      <c r="AC42" s="13"/>
      <c r="AD42" s="16"/>
      <c r="AE42" s="16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</row>
    <row r="43" spans="1:51" ht="24" customHeight="1" x14ac:dyDescent="0.25">
      <c r="A43" s="83" t="str">
        <f>+IF('Tüm Deney Sonuçları'!B46="","",'Tüm Deney Sonuçları'!B46)</f>
        <v/>
      </c>
      <c r="B43" s="84" t="str">
        <f t="shared" si="0"/>
        <v/>
      </c>
      <c r="C43" s="84" t="str">
        <f t="shared" si="4"/>
        <v/>
      </c>
      <c r="D43" s="85" t="str">
        <f>+IF('Tüm Deney Sonuçları'!K46="","",'Tüm Deney Sonuçları'!K46)</f>
        <v/>
      </c>
      <c r="E43" s="86" t="str">
        <f t="shared" si="1"/>
        <v/>
      </c>
      <c r="F43" s="86" t="str">
        <f t="shared" si="2"/>
        <v/>
      </c>
      <c r="G43" s="86" t="str">
        <f t="shared" si="3"/>
        <v/>
      </c>
      <c r="H43" s="13"/>
      <c r="I43" s="13"/>
      <c r="J43" s="34"/>
      <c r="K43" s="36"/>
      <c r="L43" s="36"/>
      <c r="M43" s="34"/>
      <c r="N43" s="36"/>
      <c r="O43" s="13"/>
      <c r="P43" s="125" t="s">
        <v>7</v>
      </c>
      <c r="Q43" s="125"/>
      <c r="R43" s="125"/>
      <c r="S43" s="125"/>
      <c r="T43" s="125"/>
      <c r="U43" s="26">
        <f>+MAX(D6:D49)</f>
        <v>6.6</v>
      </c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51" ht="24" customHeight="1" x14ac:dyDescent="0.25">
      <c r="A44" s="83" t="str">
        <f>+IF('Tüm Deney Sonuçları'!B47="","",'Tüm Deney Sonuçları'!B47)</f>
        <v/>
      </c>
      <c r="B44" s="84" t="str">
        <f t="shared" si="0"/>
        <v/>
      </c>
      <c r="C44" s="84" t="str">
        <f t="shared" si="4"/>
        <v/>
      </c>
      <c r="D44" s="85" t="str">
        <f>+IF('Tüm Deney Sonuçları'!K47="","",'Tüm Deney Sonuçları'!K47)</f>
        <v/>
      </c>
      <c r="E44" s="86" t="str">
        <f t="shared" si="1"/>
        <v/>
      </c>
      <c r="F44" s="86" t="str">
        <f t="shared" si="2"/>
        <v/>
      </c>
      <c r="G44" s="86" t="str">
        <f t="shared" si="3"/>
        <v/>
      </c>
      <c r="H44" s="13"/>
      <c r="I44" s="13"/>
      <c r="J44" s="34">
        <v>1</v>
      </c>
      <c r="K44" s="36">
        <v>3</v>
      </c>
      <c r="L44" s="36"/>
      <c r="M44" s="34">
        <v>1</v>
      </c>
      <c r="N44" s="36">
        <v>-3</v>
      </c>
      <c r="O44" s="13"/>
      <c r="P44" s="125" t="s">
        <v>8</v>
      </c>
      <c r="Q44" s="125"/>
      <c r="R44" s="125"/>
      <c r="S44" s="125"/>
      <c r="T44" s="125"/>
      <c r="U44" s="26">
        <f>+MIN(D6:D49)</f>
        <v>5.5</v>
      </c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51" ht="24" customHeight="1" x14ac:dyDescent="0.25">
      <c r="A45" s="83" t="str">
        <f>+IF('Tüm Deney Sonuçları'!B48="","",'Tüm Deney Sonuçları'!B48)</f>
        <v/>
      </c>
      <c r="B45" s="84" t="str">
        <f t="shared" si="0"/>
        <v/>
      </c>
      <c r="C45" s="84" t="str">
        <f t="shared" si="4"/>
        <v/>
      </c>
      <c r="D45" s="85" t="str">
        <f>+IF('Tüm Deney Sonuçları'!K48="","",'Tüm Deney Sonuçları'!K48)</f>
        <v/>
      </c>
      <c r="E45" s="86" t="str">
        <f t="shared" si="1"/>
        <v/>
      </c>
      <c r="F45" s="86" t="str">
        <f t="shared" si="2"/>
        <v/>
      </c>
      <c r="G45" s="86" t="str">
        <f t="shared" si="3"/>
        <v/>
      </c>
      <c r="H45" s="18"/>
      <c r="I45" s="22"/>
      <c r="J45" s="34">
        <v>45</v>
      </c>
      <c r="K45" s="36">
        <v>3</v>
      </c>
      <c r="L45" s="36"/>
      <c r="M45" s="34">
        <v>45</v>
      </c>
      <c r="N45" s="36">
        <v>-3</v>
      </c>
      <c r="O45" s="13"/>
      <c r="P45" s="125" t="s">
        <v>25</v>
      </c>
      <c r="Q45" s="125"/>
      <c r="R45" s="125"/>
      <c r="S45" s="125"/>
      <c r="T45" s="125"/>
      <c r="U45" s="26">
        <f>+U41*100/U40</f>
        <v>12.856486930664497</v>
      </c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</row>
    <row r="46" spans="1:51" ht="24" customHeight="1" x14ac:dyDescent="0.25">
      <c r="A46" s="83" t="str">
        <f>+IF('Tüm Deney Sonuçları'!B49="","",'Tüm Deney Sonuçları'!B49)</f>
        <v/>
      </c>
      <c r="B46" s="84" t="str">
        <f t="shared" si="0"/>
        <v/>
      </c>
      <c r="C46" s="84" t="str">
        <f t="shared" si="4"/>
        <v/>
      </c>
      <c r="D46" s="85" t="str">
        <f>+IF('Tüm Deney Sonuçları'!K49="","",'Tüm Deney Sonuçları'!K49)</f>
        <v/>
      </c>
      <c r="E46" s="86" t="str">
        <f t="shared" si="1"/>
        <v/>
      </c>
      <c r="F46" s="86" t="str">
        <f t="shared" si="2"/>
        <v/>
      </c>
      <c r="G46" s="86" t="str">
        <f>IF(C46&gt;2,A46,"")</f>
        <v/>
      </c>
      <c r="H46" s="23"/>
      <c r="I46" s="23"/>
      <c r="J46" s="23"/>
      <c r="K46" s="23"/>
      <c r="L46" s="23"/>
      <c r="M46" s="23"/>
      <c r="N46" s="23"/>
      <c r="O46" s="23"/>
      <c r="P46" s="125" t="s">
        <v>26</v>
      </c>
      <c r="Q46" s="125"/>
      <c r="R46" s="125"/>
      <c r="S46" s="125"/>
      <c r="T46" s="125"/>
      <c r="U46" s="26">
        <f>+(MAX(D6:D49)-MIN(D6:D49))*100/U40</f>
        <v>18.181818181818176</v>
      </c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4"/>
      <c r="AV46" s="24"/>
      <c r="AW46" s="24"/>
      <c r="AX46" s="24"/>
      <c r="AY46" s="24"/>
    </row>
    <row r="47" spans="1:51" ht="24" customHeight="1" thickBot="1" x14ac:dyDescent="0.3">
      <c r="A47" s="83" t="str">
        <f>+IF('Tüm Deney Sonuçları'!B50="","",'Tüm Deney Sonuçları'!B50)</f>
        <v/>
      </c>
      <c r="B47" s="84" t="str">
        <f t="shared" si="0"/>
        <v/>
      </c>
      <c r="C47" s="84" t="str">
        <f t="shared" si="4"/>
        <v/>
      </c>
      <c r="D47" s="85" t="str">
        <f>+IF('Tüm Deney Sonuçları'!K50="","",'Tüm Deney Sonuçları'!K50)</f>
        <v/>
      </c>
      <c r="E47" s="86" t="str">
        <f t="shared" si="1"/>
        <v/>
      </c>
      <c r="F47" s="86" t="str">
        <f t="shared" si="2"/>
        <v/>
      </c>
      <c r="G47" s="86" t="str">
        <f>IF(C47&gt;2,A47,"")</f>
        <v/>
      </c>
      <c r="P47" s="125" t="s">
        <v>29</v>
      </c>
      <c r="Q47" s="125"/>
      <c r="R47" s="125"/>
      <c r="S47" s="125"/>
      <c r="T47" s="125"/>
      <c r="U47" s="26">
        <f>+U41/SQRT(U35)</f>
        <v>0.54999999999999982</v>
      </c>
    </row>
    <row r="48" spans="1:51" ht="39.6" customHeight="1" thickBot="1" x14ac:dyDescent="0.3">
      <c r="A48" s="83" t="str">
        <f>+IF('Tüm Deney Sonuçları'!B51="","",'Tüm Deney Sonuçları'!B51)</f>
        <v/>
      </c>
      <c r="B48" s="84" t="str">
        <f t="shared" si="0"/>
        <v/>
      </c>
      <c r="C48" s="84" t="str">
        <f t="shared" si="4"/>
        <v/>
      </c>
      <c r="D48" s="85" t="str">
        <f>+IF('Tüm Deney Sonuçları'!K51="","",'Tüm Deney Sonuçları'!K51)</f>
        <v/>
      </c>
      <c r="E48" s="86" t="str">
        <f t="shared" si="1"/>
        <v/>
      </c>
      <c r="F48" s="86" t="str">
        <f t="shared" si="2"/>
        <v/>
      </c>
      <c r="G48" s="86" t="str">
        <f>IF(C48&gt;2,A48,"")</f>
        <v/>
      </c>
      <c r="I48" s="126" t="s">
        <v>41</v>
      </c>
      <c r="J48" s="126"/>
      <c r="K48" s="126"/>
      <c r="L48" s="126"/>
      <c r="M48" s="126"/>
      <c r="N48" s="42">
        <v>4.7</v>
      </c>
      <c r="P48" s="125" t="s">
        <v>42</v>
      </c>
      <c r="Q48" s="125"/>
      <c r="R48" s="125"/>
      <c r="S48" s="125"/>
      <c r="T48" s="125"/>
      <c r="U48" s="25">
        <f>+$N$48*$U$40*2.8/100</f>
        <v>0.79618</v>
      </c>
    </row>
    <row r="49" spans="1:7" ht="22.5" customHeight="1" x14ac:dyDescent="0.25">
      <c r="A49" s="83" t="str">
        <f>+IF('Tüm Deney Sonuçları'!B52="","",'Tüm Deney Sonuçları'!B52)</f>
        <v/>
      </c>
      <c r="B49" s="84" t="str">
        <f t="shared" si="0"/>
        <v/>
      </c>
      <c r="C49" s="84" t="str">
        <f t="shared" si="4"/>
        <v/>
      </c>
      <c r="D49" s="85" t="str">
        <f>+IF('Tüm Deney Sonuçları'!K52="","",'Tüm Deney Sonuçları'!K52)</f>
        <v/>
      </c>
      <c r="E49" s="86" t="str">
        <f t="shared" si="1"/>
        <v/>
      </c>
      <c r="F49" s="86" t="str">
        <f t="shared" si="2"/>
        <v/>
      </c>
      <c r="G49" s="86" t="str">
        <f>IF(C49&gt;2,A49,"")</f>
        <v/>
      </c>
    </row>
  </sheetData>
  <mergeCells count="25">
    <mergeCell ref="A1:A4"/>
    <mergeCell ref="B1:E1"/>
    <mergeCell ref="M1:N1"/>
    <mergeCell ref="B2:E2"/>
    <mergeCell ref="M2:N2"/>
    <mergeCell ref="B3:E4"/>
    <mergeCell ref="M3:N3"/>
    <mergeCell ref="M4:N4"/>
    <mergeCell ref="P44:T44"/>
    <mergeCell ref="J34:N34"/>
    <mergeCell ref="P34:U34"/>
    <mergeCell ref="P35:T35"/>
    <mergeCell ref="P36:T36"/>
    <mergeCell ref="P37:T37"/>
    <mergeCell ref="P38:T38"/>
    <mergeCell ref="P39:T39"/>
    <mergeCell ref="P40:T40"/>
    <mergeCell ref="P41:T41"/>
    <mergeCell ref="P42:T42"/>
    <mergeCell ref="P43:T43"/>
    <mergeCell ref="P45:T45"/>
    <mergeCell ref="P46:T46"/>
    <mergeCell ref="P47:T47"/>
    <mergeCell ref="I48:M48"/>
    <mergeCell ref="P48:T4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9"/>
  <sheetViews>
    <sheetView zoomScale="50" zoomScaleNormal="50" workbookViewId="0">
      <selection activeCell="G2" sqref="G2:G4"/>
    </sheetView>
  </sheetViews>
  <sheetFormatPr defaultColWidth="8.7109375" defaultRowHeight="15" x14ac:dyDescent="0.2"/>
  <cols>
    <col min="1" max="1" width="23.28515625" style="11" customWidth="1"/>
    <col min="2" max="2" width="28.5703125" style="11" customWidth="1"/>
    <col min="3" max="3" width="25.85546875" style="11" customWidth="1"/>
    <col min="4" max="4" width="22.7109375" style="11" customWidth="1"/>
    <col min="5" max="5" width="22.85546875" style="11" customWidth="1"/>
    <col min="6" max="6" width="29" style="11" customWidth="1"/>
    <col min="7" max="7" width="23" style="11" customWidth="1"/>
    <col min="8" max="48" width="10.5703125" style="11" customWidth="1"/>
    <col min="49" max="16384" width="8.7109375" style="11"/>
  </cols>
  <sheetData>
    <row r="1" spans="1:16" ht="28.5" customHeight="1" x14ac:dyDescent="0.2">
      <c r="A1" s="110"/>
      <c r="B1" s="108" t="s">
        <v>113</v>
      </c>
      <c r="C1" s="108"/>
      <c r="D1" s="108"/>
      <c r="E1" s="108"/>
      <c r="F1" s="87" t="s">
        <v>114</v>
      </c>
      <c r="G1" s="87" t="s">
        <v>130</v>
      </c>
      <c r="H1" s="78"/>
      <c r="I1" s="79"/>
      <c r="J1" s="79"/>
      <c r="K1" s="79"/>
      <c r="L1" s="79"/>
      <c r="M1" s="129"/>
      <c r="N1" s="129"/>
      <c r="O1" s="78"/>
      <c r="P1" s="13"/>
    </row>
    <row r="2" spans="1:16" ht="28.5" customHeight="1" x14ac:dyDescent="0.2">
      <c r="A2" s="110"/>
      <c r="B2" s="109" t="s">
        <v>115</v>
      </c>
      <c r="C2" s="109"/>
      <c r="D2" s="109"/>
      <c r="E2" s="109"/>
      <c r="F2" s="87" t="s">
        <v>116</v>
      </c>
      <c r="G2" s="88" t="s">
        <v>152</v>
      </c>
      <c r="H2" s="80"/>
      <c r="I2" s="77"/>
      <c r="J2" s="77"/>
      <c r="K2" s="77"/>
      <c r="L2" s="77"/>
      <c r="M2" s="129"/>
      <c r="N2" s="129"/>
      <c r="O2" s="80"/>
      <c r="P2" s="13"/>
    </row>
    <row r="3" spans="1:16" ht="28.5" customHeight="1" x14ac:dyDescent="0.2">
      <c r="A3" s="110"/>
      <c r="B3" s="109" t="s">
        <v>151</v>
      </c>
      <c r="C3" s="109"/>
      <c r="D3" s="109"/>
      <c r="E3" s="109"/>
      <c r="F3" s="87" t="s">
        <v>117</v>
      </c>
      <c r="G3" s="91"/>
      <c r="H3" s="92"/>
      <c r="I3" s="77"/>
      <c r="J3" s="77"/>
      <c r="K3" s="77"/>
      <c r="L3" s="77"/>
      <c r="M3" s="129"/>
      <c r="N3" s="129"/>
      <c r="O3" s="92"/>
      <c r="P3" s="13"/>
    </row>
    <row r="4" spans="1:16" ht="29.25" customHeight="1" x14ac:dyDescent="0.2">
      <c r="A4" s="110"/>
      <c r="B4" s="109"/>
      <c r="C4" s="109"/>
      <c r="D4" s="109"/>
      <c r="E4" s="109"/>
      <c r="F4" s="87" t="s">
        <v>118</v>
      </c>
      <c r="G4" s="89" t="s">
        <v>119</v>
      </c>
      <c r="H4" s="81"/>
      <c r="I4" s="77"/>
      <c r="J4" s="77"/>
      <c r="K4" s="77"/>
      <c r="L4" s="77"/>
      <c r="M4" s="129"/>
      <c r="N4" s="129"/>
      <c r="O4" s="81"/>
      <c r="P4" s="13"/>
    </row>
    <row r="5" spans="1:16" ht="70.5" customHeight="1" x14ac:dyDescent="0.2">
      <c r="A5" s="82" t="s">
        <v>148</v>
      </c>
      <c r="B5" s="82" t="s">
        <v>27</v>
      </c>
      <c r="C5" s="82" t="s">
        <v>28</v>
      </c>
      <c r="D5" s="82" t="s">
        <v>30</v>
      </c>
      <c r="E5" s="82" t="s">
        <v>31</v>
      </c>
      <c r="F5" s="82" t="s">
        <v>32</v>
      </c>
      <c r="G5" s="82" t="s">
        <v>33</v>
      </c>
    </row>
    <row r="6" spans="1:16" ht="24" customHeight="1" x14ac:dyDescent="0.25">
      <c r="A6" s="83" t="str">
        <f>+IF('Tüm Deney Sonuçları'!B9="","",'Tüm Deney Sonuçları'!B9)</f>
        <v>K5</v>
      </c>
      <c r="B6" s="84">
        <f t="shared" ref="B6:B49" si="0">+IF(D6="","",(D6-$U$40)/$U$48)</f>
        <v>0.61834594988462888</v>
      </c>
      <c r="C6" s="84">
        <f>IF(B6="","",ABS(B6:B49))</f>
        <v>0.61834594988462888</v>
      </c>
      <c r="D6" s="85">
        <f>+IF('Tüm Deney Sonuçları'!L9="","",'Tüm Deney Sonuçları'!L9)</f>
        <v>18</v>
      </c>
      <c r="E6" s="86" t="str">
        <f t="shared" ref="E6:E49" si="1">+IF(B6="","",A6)</f>
        <v>K5</v>
      </c>
      <c r="F6" s="86" t="str">
        <f t="shared" ref="F6:F49" si="2">IF(C6="",A6,"")</f>
        <v/>
      </c>
      <c r="G6" s="86" t="str">
        <f t="shared" ref="G6:G45" si="3">IF(B6="","",IF(C6&gt;2,A6,""))</f>
        <v/>
      </c>
    </row>
    <row r="7" spans="1:16" ht="24" customHeight="1" x14ac:dyDescent="0.25">
      <c r="A7" s="83" t="str">
        <f>+IF('Tüm Deney Sonuçları'!B10="","",'Tüm Deney Sonuçları'!B10)</f>
        <v>K2</v>
      </c>
      <c r="B7" s="84">
        <f t="shared" si="0"/>
        <v>0.26919807310852889</v>
      </c>
      <c r="C7" s="84">
        <f>IF(B7="","",ABS(B7:B49))</f>
        <v>0.26919807310852889</v>
      </c>
      <c r="D7" s="85">
        <f>+IF('Tüm Deney Sonuçları'!L10="","",'Tüm Deney Sonuçları'!L10)</f>
        <v>16.5</v>
      </c>
      <c r="E7" s="86" t="str">
        <f t="shared" si="1"/>
        <v>K2</v>
      </c>
      <c r="F7" s="86" t="str">
        <f t="shared" si="2"/>
        <v/>
      </c>
      <c r="G7" s="86" t="str">
        <f t="shared" si="3"/>
        <v/>
      </c>
    </row>
    <row r="8" spans="1:16" ht="24" customHeight="1" x14ac:dyDescent="0.25">
      <c r="A8" s="83" t="str">
        <f>+IF('Tüm Deney Sonuçları'!B11="","",'Tüm Deney Sonuçları'!B11)</f>
        <v>K3</v>
      </c>
      <c r="B8" s="84">
        <f t="shared" si="0"/>
        <v>-1.4765413107719714</v>
      </c>
      <c r="C8" s="84">
        <f>IF(B8="","",ABS(B8:B49))</f>
        <v>1.4765413107719714</v>
      </c>
      <c r="D8" s="85">
        <f>+IF('Tüm Deney Sonuçları'!L11="","",'Tüm Deney Sonuçları'!L11)</f>
        <v>9</v>
      </c>
      <c r="E8" s="86" t="str">
        <f t="shared" si="1"/>
        <v>K3</v>
      </c>
      <c r="F8" s="86" t="str">
        <f t="shared" si="2"/>
        <v/>
      </c>
      <c r="G8" s="86" t="str">
        <f t="shared" si="3"/>
        <v/>
      </c>
    </row>
    <row r="9" spans="1:16" ht="24" customHeight="1" x14ac:dyDescent="0.25">
      <c r="A9" s="83" t="str">
        <f>+IF('Tüm Deney Sonuçları'!B12="","",'Tüm Deney Sonuçları'!B12)</f>
        <v>K8</v>
      </c>
      <c r="B9" s="84">
        <f t="shared" si="0"/>
        <v>0.15281544751649553</v>
      </c>
      <c r="C9" s="84">
        <f>IF(B9="","",ABS(B9:B49))</f>
        <v>0.15281544751649553</v>
      </c>
      <c r="D9" s="85">
        <f>+IF('Tüm Deney Sonuçları'!L12="","",'Tüm Deney Sonuçları'!L12)</f>
        <v>16</v>
      </c>
      <c r="E9" s="86" t="str">
        <f t="shared" si="1"/>
        <v>K8</v>
      </c>
      <c r="F9" s="86" t="str">
        <f t="shared" si="2"/>
        <v/>
      </c>
      <c r="G9" s="86" t="str">
        <f t="shared" si="3"/>
        <v/>
      </c>
    </row>
    <row r="10" spans="1:16" ht="24" customHeight="1" x14ac:dyDescent="0.25">
      <c r="A10" s="83" t="str">
        <f>+IF('Tüm Deney Sonuçları'!B13="","",'Tüm Deney Sonuçları'!B13)</f>
        <v>K9</v>
      </c>
      <c r="B10" s="84" t="str">
        <f t="shared" si="0"/>
        <v/>
      </c>
      <c r="C10" s="84" t="str">
        <f>IF(B10="","",ABS(B10:B49))</f>
        <v/>
      </c>
      <c r="D10" s="85" t="str">
        <f>+IF('Tüm Deney Sonuçları'!L13="","",'Tüm Deney Sonuçları'!L13)</f>
        <v/>
      </c>
      <c r="E10" s="86" t="str">
        <f t="shared" si="1"/>
        <v/>
      </c>
      <c r="F10" s="86" t="str">
        <f t="shared" si="2"/>
        <v>K9</v>
      </c>
      <c r="G10" s="86" t="str">
        <f t="shared" si="3"/>
        <v/>
      </c>
    </row>
    <row r="11" spans="1:16" ht="24" customHeight="1" x14ac:dyDescent="0.25">
      <c r="A11" s="83" t="str">
        <f>+IF('Tüm Deney Sonuçları'!B14="","",'Tüm Deney Sonuçları'!B14)</f>
        <v>K12</v>
      </c>
      <c r="B11" s="84">
        <f t="shared" si="0"/>
        <v>0.61834594988462888</v>
      </c>
      <c r="C11" s="84">
        <f>IF(B11="","",ABS(B11:B49))</f>
        <v>0.61834594988462888</v>
      </c>
      <c r="D11" s="85">
        <f>+IF('Tüm Deney Sonuçları'!L14="","",'Tüm Deney Sonuçları'!L14)</f>
        <v>18</v>
      </c>
      <c r="E11" s="86" t="str">
        <f t="shared" si="1"/>
        <v>K12</v>
      </c>
      <c r="F11" s="86" t="str">
        <f t="shared" si="2"/>
        <v/>
      </c>
      <c r="G11" s="86" t="str">
        <f t="shared" si="3"/>
        <v/>
      </c>
    </row>
    <row r="12" spans="1:16" ht="24" customHeight="1" x14ac:dyDescent="0.25">
      <c r="A12" s="83" t="str">
        <f>+IF('Tüm Deney Sonuçları'!B15="","",'Tüm Deney Sonuçları'!B15)</f>
        <v>K15</v>
      </c>
      <c r="B12" s="84" t="str">
        <f t="shared" si="0"/>
        <v/>
      </c>
      <c r="C12" s="84" t="str">
        <f>IF(B12="","",ABS(B12:B49))</f>
        <v/>
      </c>
      <c r="D12" s="85" t="str">
        <f>+IF('Tüm Deney Sonuçları'!L15="","",'Tüm Deney Sonuçları'!L15)</f>
        <v/>
      </c>
      <c r="E12" s="86" t="str">
        <f t="shared" si="1"/>
        <v/>
      </c>
      <c r="F12" s="86" t="str">
        <f t="shared" si="2"/>
        <v>K15</v>
      </c>
      <c r="G12" s="86" t="str">
        <f t="shared" si="3"/>
        <v/>
      </c>
    </row>
    <row r="13" spans="1:16" ht="24" customHeight="1" x14ac:dyDescent="0.25">
      <c r="A13" s="83" t="str">
        <f>+IF('Tüm Deney Sonuçları'!B16="","",'Tüm Deney Sonuçları'!B16)</f>
        <v>K22</v>
      </c>
      <c r="B13" s="84" t="str">
        <f t="shared" si="0"/>
        <v/>
      </c>
      <c r="C13" s="84" t="str">
        <f>IF(B13="","",ABS(B13:B49))</f>
        <v/>
      </c>
      <c r="D13" s="85" t="str">
        <f>+IF('Tüm Deney Sonuçları'!L16="","",'Tüm Deney Sonuçları'!L16)</f>
        <v/>
      </c>
      <c r="E13" s="86" t="str">
        <f t="shared" si="1"/>
        <v/>
      </c>
      <c r="F13" s="86" t="str">
        <f t="shared" si="2"/>
        <v>K22</v>
      </c>
      <c r="G13" s="86" t="str">
        <f t="shared" si="3"/>
        <v/>
      </c>
    </row>
    <row r="14" spans="1:16" ht="24" customHeight="1" x14ac:dyDescent="0.25">
      <c r="A14" s="83" t="str">
        <f>+IF('Tüm Deney Sonuçları'!B17="","",'Tüm Deney Sonuçları'!B17)</f>
        <v>K34</v>
      </c>
      <c r="B14" s="84">
        <f t="shared" si="0"/>
        <v>0.15281544751649553</v>
      </c>
      <c r="C14" s="84">
        <f>IF(B14="","",ABS(B14:B49))</f>
        <v>0.15281544751649553</v>
      </c>
      <c r="D14" s="85">
        <f>+IF('Tüm Deney Sonuçları'!L17="","",'Tüm Deney Sonuçları'!L17)</f>
        <v>16</v>
      </c>
      <c r="E14" s="86" t="str">
        <f t="shared" si="1"/>
        <v>K34</v>
      </c>
      <c r="F14" s="86" t="str">
        <f t="shared" si="2"/>
        <v/>
      </c>
      <c r="G14" s="86" t="str">
        <f t="shared" si="3"/>
        <v/>
      </c>
    </row>
    <row r="15" spans="1:16" ht="24" customHeight="1" x14ac:dyDescent="0.25">
      <c r="A15" s="83" t="str">
        <f>+IF('Tüm Deney Sonuçları'!B18="","",'Tüm Deney Sonuçları'!B18)</f>
        <v>K5</v>
      </c>
      <c r="B15" s="84" t="str">
        <f t="shared" si="0"/>
        <v/>
      </c>
      <c r="C15" s="84" t="str">
        <f>IF(B15="","",ABS(B15:B49))</f>
        <v/>
      </c>
      <c r="D15" s="85" t="str">
        <f>+IF('Tüm Deney Sonuçları'!L18="","",'Tüm Deney Sonuçları'!L18)</f>
        <v/>
      </c>
      <c r="E15" s="86" t="str">
        <f t="shared" si="1"/>
        <v/>
      </c>
      <c r="F15" s="86" t="str">
        <f t="shared" si="2"/>
        <v>K5</v>
      </c>
      <c r="G15" s="86" t="str">
        <f t="shared" si="3"/>
        <v/>
      </c>
    </row>
    <row r="16" spans="1:16" ht="24" customHeight="1" x14ac:dyDescent="0.25">
      <c r="A16" s="83" t="str">
        <f>+IF('Tüm Deney Sonuçları'!B19="","",'Tüm Deney Sonuçları'!B19)</f>
        <v>K13</v>
      </c>
      <c r="B16" s="84">
        <f t="shared" si="0"/>
        <v>0.15281544751649553</v>
      </c>
      <c r="C16" s="84">
        <f>IF(B16="","",ABS(B16:B49))</f>
        <v>0.15281544751649553</v>
      </c>
      <c r="D16" s="85">
        <f>+IF('Tüm Deney Sonuçları'!L19="","",'Tüm Deney Sonuçları'!L19)</f>
        <v>16</v>
      </c>
      <c r="E16" s="86" t="str">
        <f t="shared" si="1"/>
        <v>K13</v>
      </c>
      <c r="F16" s="86" t="str">
        <f t="shared" si="2"/>
        <v/>
      </c>
      <c r="G16" s="86" t="str">
        <f t="shared" si="3"/>
        <v/>
      </c>
    </row>
    <row r="17" spans="1:7" ht="24" customHeight="1" x14ac:dyDescent="0.25">
      <c r="A17" s="83" t="str">
        <f>+IF('Tüm Deney Sonuçları'!B20="","",'Tüm Deney Sonuçları'!B20)</f>
        <v>K19</v>
      </c>
      <c r="B17" s="84">
        <f t="shared" si="0"/>
        <v>0.15281544751649553</v>
      </c>
      <c r="C17" s="84">
        <f t="shared" ref="C17:C49" si="4">IF(B17="","",ABS(B17:B49))</f>
        <v>0.15281544751649553</v>
      </c>
      <c r="D17" s="85">
        <f>+IF('Tüm Deney Sonuçları'!L20="","",'Tüm Deney Sonuçları'!L20)</f>
        <v>16</v>
      </c>
      <c r="E17" s="86" t="str">
        <f t="shared" si="1"/>
        <v>K19</v>
      </c>
      <c r="F17" s="86" t="str">
        <f t="shared" si="2"/>
        <v/>
      </c>
      <c r="G17" s="86" t="str">
        <f t="shared" si="3"/>
        <v/>
      </c>
    </row>
    <row r="18" spans="1:7" ht="24" customHeight="1" x14ac:dyDescent="0.25">
      <c r="A18" s="83" t="str">
        <f>+IF('Tüm Deney Sonuçları'!B21="","",'Tüm Deney Sonuçları'!B21)</f>
        <v>K8</v>
      </c>
      <c r="B18" s="84">
        <f t="shared" si="0"/>
        <v>0.61834594988462888</v>
      </c>
      <c r="C18" s="84">
        <f t="shared" si="4"/>
        <v>0.61834594988462888</v>
      </c>
      <c r="D18" s="85">
        <f>+IF('Tüm Deney Sonuçları'!L21="","",'Tüm Deney Sonuçları'!L21)</f>
        <v>18</v>
      </c>
      <c r="E18" s="86" t="str">
        <f t="shared" si="1"/>
        <v>K8</v>
      </c>
      <c r="F18" s="86" t="str">
        <f t="shared" si="2"/>
        <v/>
      </c>
      <c r="G18" s="86" t="str">
        <f t="shared" si="3"/>
        <v/>
      </c>
    </row>
    <row r="19" spans="1:7" ht="24" customHeight="1" x14ac:dyDescent="0.25">
      <c r="A19" s="83" t="str">
        <f>+IF('Tüm Deney Sonuçları'!B22="","",'Tüm Deney Sonuçları'!B22)</f>
        <v>K9</v>
      </c>
      <c r="B19" s="84">
        <f t="shared" si="0"/>
        <v>-7.9949803667571151E-2</v>
      </c>
      <c r="C19" s="84">
        <f t="shared" si="4"/>
        <v>7.9949803667571151E-2</v>
      </c>
      <c r="D19" s="85">
        <f>+IF('Tüm Deney Sonuçları'!L22="","",'Tüm Deney Sonuçları'!L22)</f>
        <v>15</v>
      </c>
      <c r="E19" s="86" t="str">
        <f t="shared" si="1"/>
        <v>K9</v>
      </c>
      <c r="F19" s="86" t="str">
        <f t="shared" si="2"/>
        <v/>
      </c>
      <c r="G19" s="86" t="str">
        <f t="shared" si="3"/>
        <v/>
      </c>
    </row>
    <row r="20" spans="1:7" ht="24" customHeight="1" x14ac:dyDescent="0.25">
      <c r="A20" s="83" t="str">
        <f>+IF('Tüm Deney Sonuçları'!B23="","",'Tüm Deney Sonuçları'!B23)</f>
        <v>K17</v>
      </c>
      <c r="B20" s="84" t="str">
        <f t="shared" si="0"/>
        <v/>
      </c>
      <c r="C20" s="84" t="str">
        <f t="shared" si="4"/>
        <v/>
      </c>
      <c r="D20" s="85" t="str">
        <f>+IF('Tüm Deney Sonuçları'!L23="","",'Tüm Deney Sonuçları'!L23)</f>
        <v/>
      </c>
      <c r="E20" s="86" t="str">
        <f t="shared" si="1"/>
        <v/>
      </c>
      <c r="F20" s="86" t="str">
        <f t="shared" si="2"/>
        <v>K17</v>
      </c>
      <c r="G20" s="86" t="str">
        <f t="shared" si="3"/>
        <v/>
      </c>
    </row>
    <row r="21" spans="1:7" ht="24" customHeight="1" x14ac:dyDescent="0.25">
      <c r="A21" s="83" t="str">
        <f>+IF('Tüm Deney Sonuçları'!B24="","",'Tüm Deney Sonuçları'!B24)</f>
        <v>K16</v>
      </c>
      <c r="B21" s="84">
        <f t="shared" si="0"/>
        <v>-1.4765413107719714</v>
      </c>
      <c r="C21" s="84">
        <f t="shared" si="4"/>
        <v>1.4765413107719714</v>
      </c>
      <c r="D21" s="85">
        <f>+IF('Tüm Deney Sonuçları'!L24="","",'Tüm Deney Sonuçları'!L24)</f>
        <v>9</v>
      </c>
      <c r="E21" s="86" t="str">
        <f t="shared" si="1"/>
        <v>K16</v>
      </c>
      <c r="F21" s="86" t="str">
        <f t="shared" si="2"/>
        <v/>
      </c>
      <c r="G21" s="86" t="str">
        <f t="shared" si="3"/>
        <v/>
      </c>
    </row>
    <row r="22" spans="1:7" ht="24" customHeight="1" x14ac:dyDescent="0.25">
      <c r="A22" s="83" t="str">
        <f>+IF('Tüm Deney Sonuçları'!B25="","",'Tüm Deney Sonuçları'!B25)</f>
        <v>K25</v>
      </c>
      <c r="B22" s="84">
        <f t="shared" si="0"/>
        <v>-0.77824555721977118</v>
      </c>
      <c r="C22" s="84">
        <f t="shared" si="4"/>
        <v>0.77824555721977118</v>
      </c>
      <c r="D22" s="85">
        <f>+IF('Tüm Deney Sonuçları'!L25="","",'Tüm Deney Sonuçları'!L25)</f>
        <v>12</v>
      </c>
      <c r="E22" s="86" t="str">
        <f t="shared" si="1"/>
        <v>K25</v>
      </c>
      <c r="F22" s="86" t="str">
        <f t="shared" si="2"/>
        <v/>
      </c>
      <c r="G22" s="86" t="str">
        <f t="shared" si="3"/>
        <v/>
      </c>
    </row>
    <row r="23" spans="1:7" ht="24" customHeight="1" x14ac:dyDescent="0.25">
      <c r="A23" s="83" t="str">
        <f>+IF('Tüm Deney Sonuçları'!B26="","",'Tüm Deney Sonuçları'!B26)</f>
        <v>K34</v>
      </c>
      <c r="B23" s="84" t="str">
        <f t="shared" si="0"/>
        <v/>
      </c>
      <c r="C23" s="84" t="str">
        <f t="shared" si="4"/>
        <v/>
      </c>
      <c r="D23" s="85" t="str">
        <f>+IF('Tüm Deney Sonuçları'!L26="","",'Tüm Deney Sonuçları'!L26)</f>
        <v/>
      </c>
      <c r="E23" s="86" t="str">
        <f t="shared" si="1"/>
        <v/>
      </c>
      <c r="F23" s="86" t="str">
        <f t="shared" si="2"/>
        <v>K34</v>
      </c>
      <c r="G23" s="86" t="str">
        <f t="shared" si="3"/>
        <v/>
      </c>
    </row>
    <row r="24" spans="1:7" ht="24" customHeight="1" x14ac:dyDescent="0.25">
      <c r="A24" s="83" t="str">
        <f>+IF('Tüm Deney Sonuçları'!B27="","",'Tüm Deney Sonuçları'!B27)</f>
        <v/>
      </c>
      <c r="B24" s="84" t="str">
        <f t="shared" si="0"/>
        <v/>
      </c>
      <c r="C24" s="84" t="str">
        <f t="shared" si="4"/>
        <v/>
      </c>
      <c r="D24" s="85" t="str">
        <f>+IF('Tüm Deney Sonuçları'!L27="","",'Tüm Deney Sonuçları'!L27)</f>
        <v/>
      </c>
      <c r="E24" s="86" t="str">
        <f t="shared" si="1"/>
        <v/>
      </c>
      <c r="F24" s="86" t="str">
        <f t="shared" si="2"/>
        <v/>
      </c>
      <c r="G24" s="86" t="str">
        <f t="shared" si="3"/>
        <v/>
      </c>
    </row>
    <row r="25" spans="1:7" ht="24" customHeight="1" x14ac:dyDescent="0.25">
      <c r="A25" s="83" t="str">
        <f>+IF('Tüm Deney Sonuçları'!B28="","",'Tüm Deney Sonuçları'!B28)</f>
        <v/>
      </c>
      <c r="B25" s="84">
        <f t="shared" si="0"/>
        <v>0.15281544751649553</v>
      </c>
      <c r="C25" s="84">
        <f t="shared" si="4"/>
        <v>0.15281544751649553</v>
      </c>
      <c r="D25" s="85">
        <f>+IF('Tüm Deney Sonuçları'!L28="","",'Tüm Deney Sonuçları'!L28)</f>
        <v>16</v>
      </c>
      <c r="E25" s="86" t="str">
        <f t="shared" si="1"/>
        <v/>
      </c>
      <c r="F25" s="86" t="str">
        <f t="shared" si="2"/>
        <v/>
      </c>
      <c r="G25" s="86" t="str">
        <f t="shared" si="3"/>
        <v/>
      </c>
    </row>
    <row r="26" spans="1:7" ht="24" customHeight="1" x14ac:dyDescent="0.25">
      <c r="A26" s="83" t="str">
        <f>+IF('Tüm Deney Sonuçları'!B29="","",'Tüm Deney Sonuçları'!B29)</f>
        <v/>
      </c>
      <c r="B26" s="84">
        <f t="shared" si="0"/>
        <v>0.15281544751649553</v>
      </c>
      <c r="C26" s="84">
        <f t="shared" si="4"/>
        <v>0.15281544751649553</v>
      </c>
      <c r="D26" s="85">
        <f>+IF('Tüm Deney Sonuçları'!L29="","",'Tüm Deney Sonuçları'!L29)</f>
        <v>16</v>
      </c>
      <c r="E26" s="86" t="str">
        <f t="shared" si="1"/>
        <v/>
      </c>
      <c r="F26" s="86" t="str">
        <f t="shared" si="2"/>
        <v/>
      </c>
      <c r="G26" s="86" t="str">
        <f t="shared" si="3"/>
        <v/>
      </c>
    </row>
    <row r="27" spans="1:7" ht="24" customHeight="1" x14ac:dyDescent="0.25">
      <c r="A27" s="83" t="str">
        <f>+IF('Tüm Deney Sonuçları'!B30="","",'Tüm Deney Sonuçları'!B30)</f>
        <v/>
      </c>
      <c r="B27" s="84">
        <f t="shared" si="0"/>
        <v>1.7821722058049625</v>
      </c>
      <c r="C27" s="84">
        <f t="shared" si="4"/>
        <v>1.7821722058049625</v>
      </c>
      <c r="D27" s="85">
        <f>+IF('Tüm Deney Sonuçları'!L30="","",'Tüm Deney Sonuçları'!L30)</f>
        <v>23</v>
      </c>
      <c r="E27" s="86" t="str">
        <f t="shared" si="1"/>
        <v/>
      </c>
      <c r="F27" s="86" t="str">
        <f t="shared" si="2"/>
        <v/>
      </c>
      <c r="G27" s="86" t="str">
        <f t="shared" si="3"/>
        <v/>
      </c>
    </row>
    <row r="28" spans="1:7" ht="24" customHeight="1" x14ac:dyDescent="0.25">
      <c r="A28" s="83" t="str">
        <f>+IF('Tüm Deney Sonuçları'!B31="","",'Tüm Deney Sonuçları'!B31)</f>
        <v/>
      </c>
      <c r="B28" s="84">
        <f t="shared" si="0"/>
        <v>0.85111120106869564</v>
      </c>
      <c r="C28" s="84">
        <f t="shared" si="4"/>
        <v>0.85111120106869564</v>
      </c>
      <c r="D28" s="85">
        <f>+IF('Tüm Deney Sonuçları'!L31="","",'Tüm Deney Sonuçları'!L31)</f>
        <v>19</v>
      </c>
      <c r="E28" s="86" t="str">
        <f t="shared" si="1"/>
        <v/>
      </c>
      <c r="F28" s="86" t="str">
        <f t="shared" si="2"/>
        <v/>
      </c>
      <c r="G28" s="86" t="str">
        <f t="shared" si="3"/>
        <v/>
      </c>
    </row>
    <row r="29" spans="1:7" ht="24" customHeight="1" x14ac:dyDescent="0.25">
      <c r="A29" s="83" t="str">
        <f>+IF('Tüm Deney Sonuçları'!B32="","",'Tüm Deney Sonuçları'!B32)</f>
        <v/>
      </c>
      <c r="B29" s="84">
        <f t="shared" si="0"/>
        <v>1.2235356029632027</v>
      </c>
      <c r="C29" s="84">
        <f t="shared" si="4"/>
        <v>1.2235356029632027</v>
      </c>
      <c r="D29" s="85">
        <f>+IF('Tüm Deney Sonuçları'!L32="","",'Tüm Deney Sonuçları'!L32)</f>
        <v>20.6</v>
      </c>
      <c r="E29" s="86" t="str">
        <f t="shared" si="1"/>
        <v/>
      </c>
      <c r="F29" s="86" t="str">
        <f t="shared" si="2"/>
        <v/>
      </c>
      <c r="G29" s="86" t="str">
        <f t="shared" si="3"/>
        <v/>
      </c>
    </row>
    <row r="30" spans="1:7" ht="24" customHeight="1" x14ac:dyDescent="0.25">
      <c r="A30" s="83" t="str">
        <f>+IF('Tüm Deney Sonuçları'!B33="","",'Tüm Deney Sonuçları'!B33)</f>
        <v/>
      </c>
      <c r="B30" s="84">
        <f t="shared" si="0"/>
        <v>0.15281544751649553</v>
      </c>
      <c r="C30" s="84">
        <f t="shared" si="4"/>
        <v>0.15281544751649553</v>
      </c>
      <c r="D30" s="85">
        <f>+IF('Tüm Deney Sonuçları'!L33="","",'Tüm Deney Sonuçları'!L33)</f>
        <v>16</v>
      </c>
      <c r="E30" s="86" t="str">
        <f t="shared" si="1"/>
        <v/>
      </c>
      <c r="F30" s="86" t="str">
        <f t="shared" si="2"/>
        <v/>
      </c>
      <c r="G30" s="86" t="str">
        <f t="shared" si="3"/>
        <v/>
      </c>
    </row>
    <row r="31" spans="1:7" ht="24" customHeight="1" x14ac:dyDescent="0.25">
      <c r="A31" s="83" t="str">
        <f>+IF('Tüm Deney Sonuçları'!B34="","",'Tüm Deney Sonuçları'!B34)</f>
        <v/>
      </c>
      <c r="B31" s="84">
        <f t="shared" si="0"/>
        <v>0.15281544751649553</v>
      </c>
      <c r="C31" s="84">
        <f t="shared" si="4"/>
        <v>0.15281544751649553</v>
      </c>
      <c r="D31" s="85">
        <f>+IF('Tüm Deney Sonuçları'!L34="","",'Tüm Deney Sonuçları'!L34)</f>
        <v>16</v>
      </c>
      <c r="E31" s="86" t="str">
        <f t="shared" si="1"/>
        <v/>
      </c>
      <c r="F31" s="86" t="str">
        <f t="shared" si="2"/>
        <v/>
      </c>
      <c r="G31" s="86" t="str">
        <f t="shared" si="3"/>
        <v/>
      </c>
    </row>
    <row r="32" spans="1:7" ht="24" customHeight="1" x14ac:dyDescent="0.25">
      <c r="A32" s="83" t="str">
        <f>+IF('Tüm Deney Sonuçları'!B35="","",'Tüm Deney Sonuçları'!B35)</f>
        <v/>
      </c>
      <c r="B32" s="84" t="str">
        <f t="shared" si="0"/>
        <v/>
      </c>
      <c r="C32" s="84" t="str">
        <f t="shared" si="4"/>
        <v/>
      </c>
      <c r="D32" s="85" t="str">
        <f>+IF('Tüm Deney Sonuçları'!L35="","",'Tüm Deney Sonuçları'!L35)</f>
        <v/>
      </c>
      <c r="E32" s="86" t="str">
        <f t="shared" si="1"/>
        <v/>
      </c>
      <c r="F32" s="86" t="str">
        <f t="shared" si="2"/>
        <v/>
      </c>
      <c r="G32" s="86" t="str">
        <f t="shared" si="3"/>
        <v/>
      </c>
    </row>
    <row r="33" spans="1:51" ht="24" customHeight="1" x14ac:dyDescent="0.25">
      <c r="A33" s="83" t="str">
        <f>+IF('Tüm Deney Sonuçları'!B36="","",'Tüm Deney Sonuçları'!B36)</f>
        <v/>
      </c>
      <c r="B33" s="84" t="str">
        <f t="shared" si="0"/>
        <v/>
      </c>
      <c r="C33" s="84" t="str">
        <f t="shared" si="4"/>
        <v/>
      </c>
      <c r="D33" s="85" t="str">
        <f>+IF('Tüm Deney Sonuçları'!L36="","",'Tüm Deney Sonuçları'!L36)</f>
        <v/>
      </c>
      <c r="E33" s="86" t="str">
        <f t="shared" si="1"/>
        <v/>
      </c>
      <c r="F33" s="86" t="str">
        <f t="shared" si="2"/>
        <v/>
      </c>
      <c r="G33" s="86" t="str">
        <f t="shared" si="3"/>
        <v/>
      </c>
    </row>
    <row r="34" spans="1:51" ht="36" customHeight="1" x14ac:dyDescent="0.25">
      <c r="A34" s="83" t="str">
        <f>+IF('Tüm Deney Sonuçları'!B37="","",'Tüm Deney Sonuçları'!B37)</f>
        <v/>
      </c>
      <c r="B34" s="84" t="str">
        <f t="shared" si="0"/>
        <v/>
      </c>
      <c r="C34" s="84" t="str">
        <f t="shared" si="4"/>
        <v/>
      </c>
      <c r="D34" s="85" t="str">
        <f>+IF('Tüm Deney Sonuçları'!L37="","",'Tüm Deney Sonuçları'!L37)</f>
        <v/>
      </c>
      <c r="E34" s="86" t="str">
        <f t="shared" si="1"/>
        <v/>
      </c>
      <c r="F34" s="86" t="str">
        <f t="shared" si="2"/>
        <v/>
      </c>
      <c r="G34" s="86" t="str">
        <f t="shared" si="3"/>
        <v/>
      </c>
      <c r="J34" s="127" t="s">
        <v>43</v>
      </c>
      <c r="K34" s="127"/>
      <c r="L34" s="127"/>
      <c r="M34" s="127"/>
      <c r="N34" s="127"/>
      <c r="P34" s="128" t="str">
        <f>+'Tüm Deney Sonuçları'!O7</f>
        <v>Deney 10 Sonuçları</v>
      </c>
      <c r="Q34" s="128"/>
      <c r="R34" s="128"/>
      <c r="S34" s="128"/>
      <c r="T34" s="128"/>
      <c r="U34" s="128"/>
    </row>
    <row r="35" spans="1:51" ht="24" customHeight="1" x14ac:dyDescent="0.25">
      <c r="A35" s="83" t="str">
        <f>+IF('Tüm Deney Sonuçları'!B38="","",'Tüm Deney Sonuçları'!B38)</f>
        <v/>
      </c>
      <c r="B35" s="84" t="str">
        <f t="shared" si="0"/>
        <v/>
      </c>
      <c r="C35" s="84" t="str">
        <f t="shared" si="4"/>
        <v/>
      </c>
      <c r="D35" s="85" t="str">
        <f>+IF('Tüm Deney Sonuçları'!L38="","",'Tüm Deney Sonuçları'!L38)</f>
        <v/>
      </c>
      <c r="E35" s="86" t="str">
        <f t="shared" si="1"/>
        <v/>
      </c>
      <c r="F35" s="86" t="str">
        <f t="shared" si="2"/>
        <v/>
      </c>
      <c r="G35" s="86" t="str">
        <f t="shared" si="3"/>
        <v/>
      </c>
      <c r="J35" s="34">
        <v>1</v>
      </c>
      <c r="K35" s="36">
        <v>0</v>
      </c>
      <c r="L35" s="36"/>
      <c r="M35" s="34">
        <v>1</v>
      </c>
      <c r="N35" s="36">
        <v>0</v>
      </c>
      <c r="P35" s="125" t="s">
        <v>0</v>
      </c>
      <c r="Q35" s="125"/>
      <c r="R35" s="125"/>
      <c r="S35" s="125"/>
      <c r="T35" s="125"/>
      <c r="U35" s="27">
        <f>COUNT(D6:D49)</f>
        <v>23</v>
      </c>
    </row>
    <row r="36" spans="1:51" ht="24" customHeight="1" x14ac:dyDescent="0.25">
      <c r="A36" s="83" t="str">
        <f>+IF('Tüm Deney Sonuçları'!B39="","",'Tüm Deney Sonuçları'!B39)</f>
        <v/>
      </c>
      <c r="B36" s="84" t="str">
        <f t="shared" si="0"/>
        <v/>
      </c>
      <c r="C36" s="84" t="str">
        <f t="shared" si="4"/>
        <v/>
      </c>
      <c r="D36" s="85" t="str">
        <f>+IF('Tüm Deney Sonuçları'!L39="","",'Tüm Deney Sonuçları'!L39)</f>
        <v/>
      </c>
      <c r="E36" s="86" t="str">
        <f t="shared" si="1"/>
        <v/>
      </c>
      <c r="F36" s="86" t="str">
        <f t="shared" si="2"/>
        <v/>
      </c>
      <c r="G36" s="86" t="str">
        <f t="shared" si="3"/>
        <v/>
      </c>
      <c r="J36" s="34">
        <v>45</v>
      </c>
      <c r="K36" s="36">
        <v>0</v>
      </c>
      <c r="L36" s="36"/>
      <c r="M36" s="34">
        <v>45</v>
      </c>
      <c r="N36" s="36">
        <v>0</v>
      </c>
      <c r="P36" s="125" t="s">
        <v>44</v>
      </c>
      <c r="Q36" s="125"/>
      <c r="R36" s="125"/>
      <c r="S36" s="125"/>
      <c r="T36" s="125"/>
      <c r="U36" s="27">
        <f>COUNTIF(C6:C49,"&lt;1")</f>
        <v>17</v>
      </c>
    </row>
    <row r="37" spans="1:51" ht="24" customHeight="1" x14ac:dyDescent="0.25">
      <c r="A37" s="83" t="str">
        <f>+IF('Tüm Deney Sonuçları'!B40="","",'Tüm Deney Sonuçları'!B40)</f>
        <v/>
      </c>
      <c r="B37" s="84">
        <f t="shared" si="0"/>
        <v>0.71145205035825532</v>
      </c>
      <c r="C37" s="84">
        <f t="shared" si="4"/>
        <v>0.71145205035825532</v>
      </c>
      <c r="D37" s="85">
        <f>+IF('Tüm Deney Sonuçları'!L40="","",'Tüm Deney Sonuçları'!L40)</f>
        <v>18.399999999999999</v>
      </c>
      <c r="E37" s="86" t="str">
        <f t="shared" si="1"/>
        <v/>
      </c>
      <c r="F37" s="86" t="str">
        <f t="shared" si="2"/>
        <v/>
      </c>
      <c r="G37" s="86" t="str">
        <f t="shared" si="3"/>
        <v/>
      </c>
      <c r="I37" s="12"/>
      <c r="J37" s="34"/>
      <c r="K37" s="36"/>
      <c r="L37" s="36"/>
      <c r="M37" s="34"/>
      <c r="N37" s="36"/>
      <c r="P37" s="125" t="s">
        <v>2</v>
      </c>
      <c r="Q37" s="125"/>
      <c r="R37" s="125"/>
      <c r="S37" s="125"/>
      <c r="T37" s="125"/>
      <c r="U37" s="27">
        <f>COUNTIF(C6:C49,"&lt;2")-COUNTIF(C6:C49,"&lt;1")</f>
        <v>5</v>
      </c>
    </row>
    <row r="38" spans="1:51" ht="24" customHeight="1" x14ac:dyDescent="0.25">
      <c r="A38" s="83" t="str">
        <f>+IF('Tüm Deney Sonuçları'!B41="","",'Tüm Deney Sonuçları'!B41)</f>
        <v/>
      </c>
      <c r="B38" s="84" t="str">
        <f t="shared" si="0"/>
        <v/>
      </c>
      <c r="C38" s="84" t="str">
        <f t="shared" si="4"/>
        <v/>
      </c>
      <c r="D38" s="85" t="str">
        <f>+IF('Tüm Deney Sonuçları'!L41="","",'Tüm Deney Sonuçları'!L41)</f>
        <v/>
      </c>
      <c r="E38" s="86" t="str">
        <f t="shared" si="1"/>
        <v/>
      </c>
      <c r="F38" s="86" t="str">
        <f t="shared" si="2"/>
        <v/>
      </c>
      <c r="G38" s="86" t="str">
        <f t="shared" si="3"/>
        <v/>
      </c>
      <c r="I38" s="14"/>
      <c r="J38" s="34">
        <v>1</v>
      </c>
      <c r="K38" s="36">
        <v>1</v>
      </c>
      <c r="L38" s="36"/>
      <c r="M38" s="34">
        <v>1</v>
      </c>
      <c r="N38" s="36">
        <v>-1</v>
      </c>
      <c r="O38" s="15"/>
      <c r="P38" s="125" t="s">
        <v>3</v>
      </c>
      <c r="Q38" s="125"/>
      <c r="R38" s="125"/>
      <c r="S38" s="125"/>
      <c r="T38" s="125"/>
      <c r="U38" s="27">
        <f>COUNTIF(C6:C49,"&lt;3")-COUNTIF(C6:C49,"&lt;2")</f>
        <v>1</v>
      </c>
      <c r="V38" s="13"/>
      <c r="W38" s="16"/>
      <c r="X38" s="13"/>
      <c r="Y38" s="13"/>
      <c r="Z38" s="15"/>
      <c r="AA38" s="15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</row>
    <row r="39" spans="1:51" ht="24" customHeight="1" x14ac:dyDescent="0.25">
      <c r="A39" s="83" t="str">
        <f>+IF('Tüm Deney Sonuçları'!B42="","",'Tüm Deney Sonuçları'!B42)</f>
        <v/>
      </c>
      <c r="B39" s="84">
        <f t="shared" si="0"/>
        <v>-2.2213901145609847</v>
      </c>
      <c r="C39" s="84">
        <f t="shared" si="4"/>
        <v>2.2213901145609847</v>
      </c>
      <c r="D39" s="85">
        <f>+IF('Tüm Deney Sonuçları'!L42="","",'Tüm Deney Sonuçları'!L42)</f>
        <v>5.8</v>
      </c>
      <c r="E39" s="86" t="str">
        <f t="shared" si="1"/>
        <v/>
      </c>
      <c r="F39" s="86" t="str">
        <f t="shared" si="2"/>
        <v/>
      </c>
      <c r="G39" s="86" t="str">
        <f t="shared" si="3"/>
        <v/>
      </c>
      <c r="I39" s="12"/>
      <c r="J39" s="34">
        <v>45</v>
      </c>
      <c r="K39" s="36">
        <v>1</v>
      </c>
      <c r="L39" s="36"/>
      <c r="M39" s="34">
        <v>45</v>
      </c>
      <c r="N39" s="36">
        <v>-1</v>
      </c>
      <c r="O39" s="12"/>
      <c r="P39" s="125" t="s">
        <v>4</v>
      </c>
      <c r="Q39" s="125"/>
      <c r="R39" s="125"/>
      <c r="S39" s="125"/>
      <c r="T39" s="125"/>
      <c r="U39" s="27">
        <f>COUNTIF(C6:C49,"&lt;6")-COUNTIF(C6:C49,"&lt;3")</f>
        <v>0</v>
      </c>
      <c r="W39" s="12"/>
      <c r="X39" s="12"/>
      <c r="Z39" s="12"/>
      <c r="AA39" s="12"/>
    </row>
    <row r="40" spans="1:51" ht="24" customHeight="1" x14ac:dyDescent="0.25">
      <c r="A40" s="83" t="str">
        <f>+IF('Tüm Deney Sonuçları'!B43="","",'Tüm Deney Sonuçları'!B43)</f>
        <v/>
      </c>
      <c r="B40" s="84" t="str">
        <f t="shared" si="0"/>
        <v/>
      </c>
      <c r="C40" s="84" t="str">
        <f t="shared" si="4"/>
        <v/>
      </c>
      <c r="D40" s="85" t="str">
        <f>+IF('Tüm Deney Sonuçları'!L43="","",'Tüm Deney Sonuçları'!L43)</f>
        <v/>
      </c>
      <c r="E40" s="86" t="str">
        <f t="shared" si="1"/>
        <v/>
      </c>
      <c r="F40" s="86" t="str">
        <f t="shared" si="2"/>
        <v/>
      </c>
      <c r="G40" s="86" t="str">
        <f t="shared" si="3"/>
        <v/>
      </c>
      <c r="I40" s="15"/>
      <c r="J40" s="34"/>
      <c r="K40" s="36"/>
      <c r="L40" s="36"/>
      <c r="M40" s="34"/>
      <c r="N40" s="36"/>
      <c r="O40" s="15"/>
      <c r="P40" s="125" t="s">
        <v>5</v>
      </c>
      <c r="Q40" s="125"/>
      <c r="R40" s="125"/>
      <c r="S40" s="125"/>
      <c r="T40" s="125"/>
      <c r="U40" s="26">
        <f>AVERAGE(D6:D49)</f>
        <v>15.343478260869567</v>
      </c>
      <c r="V40" s="15"/>
      <c r="W40" s="12"/>
      <c r="X40" s="15"/>
      <c r="Y40" s="15"/>
      <c r="Z40" s="12"/>
      <c r="AA40" s="15"/>
      <c r="AB40" s="15"/>
      <c r="AD40" s="15"/>
      <c r="AE40" s="15"/>
    </row>
    <row r="41" spans="1:51" ht="24" customHeight="1" x14ac:dyDescent="0.25">
      <c r="A41" s="83" t="str">
        <f>+IF('Tüm Deney Sonuçları'!B44="","",'Tüm Deney Sonuçları'!B44)</f>
        <v/>
      </c>
      <c r="B41" s="84" t="str">
        <f t="shared" si="0"/>
        <v/>
      </c>
      <c r="C41" s="84" t="str">
        <f t="shared" si="4"/>
        <v/>
      </c>
      <c r="D41" s="85" t="str">
        <f>+IF('Tüm Deney Sonuçları'!L44="","",'Tüm Deney Sonuçları'!L44)</f>
        <v/>
      </c>
      <c r="E41" s="86" t="str">
        <f t="shared" si="1"/>
        <v/>
      </c>
      <c r="F41" s="86" t="str">
        <f t="shared" si="2"/>
        <v/>
      </c>
      <c r="G41" s="86" t="str">
        <f t="shared" si="3"/>
        <v/>
      </c>
      <c r="I41" s="18"/>
      <c r="J41" s="34">
        <v>1</v>
      </c>
      <c r="K41" s="36">
        <v>2</v>
      </c>
      <c r="L41" s="37"/>
      <c r="M41" s="34">
        <v>1</v>
      </c>
      <c r="N41" s="36">
        <v>-2</v>
      </c>
      <c r="O41" s="19"/>
      <c r="P41" s="125" t="s">
        <v>40</v>
      </c>
      <c r="Q41" s="125"/>
      <c r="R41" s="125"/>
      <c r="S41" s="125"/>
      <c r="T41" s="125"/>
      <c r="U41" s="26">
        <f>STDEV(D6:D49)</f>
        <v>4.0241121083873344</v>
      </c>
      <c r="V41" s="19"/>
      <c r="W41" s="17"/>
      <c r="X41" s="19"/>
      <c r="Y41" s="19"/>
      <c r="Z41" s="17"/>
      <c r="AA41" s="20"/>
      <c r="AB41" s="20"/>
      <c r="AC41" s="17"/>
      <c r="AD41" s="21"/>
      <c r="AE41" s="21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</row>
    <row r="42" spans="1:51" ht="24" customHeight="1" x14ac:dyDescent="0.25">
      <c r="A42" s="83" t="str">
        <f>+IF('Tüm Deney Sonuçları'!B45="","",'Tüm Deney Sonuçları'!B45)</f>
        <v/>
      </c>
      <c r="B42" s="84">
        <f t="shared" si="0"/>
        <v>-1.3368821600615313</v>
      </c>
      <c r="C42" s="84">
        <f t="shared" si="4"/>
        <v>1.3368821600615313</v>
      </c>
      <c r="D42" s="85">
        <f>+IF('Tüm Deney Sonuçları'!L45="","",'Tüm Deney Sonuçları'!L45)</f>
        <v>9.6</v>
      </c>
      <c r="E42" s="86" t="str">
        <f t="shared" si="1"/>
        <v/>
      </c>
      <c r="F42" s="86" t="str">
        <f t="shared" si="2"/>
        <v/>
      </c>
      <c r="G42" s="86" t="str">
        <f t="shared" si="3"/>
        <v/>
      </c>
      <c r="I42" s="16"/>
      <c r="J42" s="34">
        <v>45</v>
      </c>
      <c r="K42" s="36">
        <v>2</v>
      </c>
      <c r="L42" s="37"/>
      <c r="M42" s="34">
        <v>45</v>
      </c>
      <c r="N42" s="36">
        <v>-2</v>
      </c>
      <c r="O42" s="12"/>
      <c r="P42" s="125" t="s">
        <v>6</v>
      </c>
      <c r="Q42" s="125"/>
      <c r="R42" s="125"/>
      <c r="S42" s="125"/>
      <c r="T42" s="125"/>
      <c r="U42" s="26">
        <f>+U41*100/U40</f>
        <v>26.226857039645417</v>
      </c>
      <c r="V42" s="16"/>
      <c r="W42" s="13"/>
      <c r="X42" s="12"/>
      <c r="Y42" s="16"/>
      <c r="Z42" s="13"/>
      <c r="AA42" s="12"/>
      <c r="AB42" s="16"/>
      <c r="AC42" s="13"/>
      <c r="AD42" s="16"/>
      <c r="AE42" s="16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</row>
    <row r="43" spans="1:51" ht="24" customHeight="1" x14ac:dyDescent="0.25">
      <c r="A43" s="83" t="str">
        <f>+IF('Tüm Deney Sonuçları'!B46="","",'Tüm Deney Sonuçları'!B46)</f>
        <v/>
      </c>
      <c r="B43" s="84">
        <f t="shared" si="0"/>
        <v>-0.54548030603570452</v>
      </c>
      <c r="C43" s="84">
        <f t="shared" si="4"/>
        <v>0.54548030603570452</v>
      </c>
      <c r="D43" s="85">
        <f>+IF('Tüm Deney Sonuçları'!L46="","",'Tüm Deney Sonuçları'!L46)</f>
        <v>13</v>
      </c>
      <c r="E43" s="86" t="str">
        <f t="shared" si="1"/>
        <v/>
      </c>
      <c r="F43" s="86" t="str">
        <f t="shared" si="2"/>
        <v/>
      </c>
      <c r="G43" s="86" t="str">
        <f t="shared" si="3"/>
        <v/>
      </c>
      <c r="H43" s="13"/>
      <c r="I43" s="13"/>
      <c r="J43" s="34"/>
      <c r="K43" s="36"/>
      <c r="L43" s="36"/>
      <c r="M43" s="34"/>
      <c r="N43" s="36"/>
      <c r="O43" s="13"/>
      <c r="P43" s="125" t="s">
        <v>7</v>
      </c>
      <c r="Q43" s="125"/>
      <c r="R43" s="125"/>
      <c r="S43" s="125"/>
      <c r="T43" s="125"/>
      <c r="U43" s="26">
        <f>+MAX(D6:D49)</f>
        <v>23</v>
      </c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51" ht="24" customHeight="1" x14ac:dyDescent="0.25">
      <c r="A44" s="83" t="str">
        <f>+IF('Tüm Deney Sonuçları'!B47="","",'Tüm Deney Sonuçları'!B47)</f>
        <v/>
      </c>
      <c r="B44" s="84" t="str">
        <f t="shared" si="0"/>
        <v/>
      </c>
      <c r="C44" s="84" t="str">
        <f t="shared" si="4"/>
        <v/>
      </c>
      <c r="D44" s="85" t="str">
        <f>+IF('Tüm Deney Sonuçları'!L47="","",'Tüm Deney Sonuçları'!L47)</f>
        <v/>
      </c>
      <c r="E44" s="86" t="str">
        <f t="shared" si="1"/>
        <v/>
      </c>
      <c r="F44" s="86" t="str">
        <f t="shared" si="2"/>
        <v/>
      </c>
      <c r="G44" s="86" t="str">
        <f t="shared" si="3"/>
        <v/>
      </c>
      <c r="H44" s="13"/>
      <c r="I44" s="13"/>
      <c r="J44" s="34">
        <v>1</v>
      </c>
      <c r="K44" s="36">
        <v>3</v>
      </c>
      <c r="L44" s="36"/>
      <c r="M44" s="34">
        <v>1</v>
      </c>
      <c r="N44" s="36">
        <v>-3</v>
      </c>
      <c r="O44" s="13"/>
      <c r="P44" s="125" t="s">
        <v>8</v>
      </c>
      <c r="Q44" s="125"/>
      <c r="R44" s="125"/>
      <c r="S44" s="125"/>
      <c r="T44" s="125"/>
      <c r="U44" s="26">
        <f>+MIN(D6:D49)</f>
        <v>5.8</v>
      </c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51" ht="24" customHeight="1" x14ac:dyDescent="0.25">
      <c r="A45" s="83" t="str">
        <f>+IF('Tüm Deney Sonuçları'!B48="","",'Tüm Deney Sonuçları'!B48)</f>
        <v/>
      </c>
      <c r="B45" s="84" t="str">
        <f t="shared" si="0"/>
        <v/>
      </c>
      <c r="C45" s="84" t="str">
        <f t="shared" si="4"/>
        <v/>
      </c>
      <c r="D45" s="85" t="str">
        <f>+IF('Tüm Deney Sonuçları'!L48="","",'Tüm Deney Sonuçları'!L48)</f>
        <v/>
      </c>
      <c r="E45" s="86" t="str">
        <f t="shared" si="1"/>
        <v/>
      </c>
      <c r="F45" s="86" t="str">
        <f t="shared" si="2"/>
        <v/>
      </c>
      <c r="G45" s="86" t="str">
        <f t="shared" si="3"/>
        <v/>
      </c>
      <c r="H45" s="18"/>
      <c r="I45" s="22"/>
      <c r="J45" s="34">
        <v>45</v>
      </c>
      <c r="K45" s="36">
        <v>3</v>
      </c>
      <c r="L45" s="36"/>
      <c r="M45" s="34">
        <v>45</v>
      </c>
      <c r="N45" s="36">
        <v>-3</v>
      </c>
      <c r="O45" s="13"/>
      <c r="P45" s="125" t="s">
        <v>25</v>
      </c>
      <c r="Q45" s="125"/>
      <c r="R45" s="125"/>
      <c r="S45" s="125"/>
      <c r="T45" s="125"/>
      <c r="U45" s="26">
        <f>+U41*100/U40</f>
        <v>26.226857039645417</v>
      </c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</row>
    <row r="46" spans="1:51" ht="24" customHeight="1" x14ac:dyDescent="0.25">
      <c r="A46" s="83" t="str">
        <f>+IF('Tüm Deney Sonuçları'!B49="","",'Tüm Deney Sonuçları'!B49)</f>
        <v/>
      </c>
      <c r="B46" s="84" t="str">
        <f t="shared" si="0"/>
        <v/>
      </c>
      <c r="C46" s="84" t="str">
        <f t="shared" si="4"/>
        <v/>
      </c>
      <c r="D46" s="85" t="str">
        <f>+IF('Tüm Deney Sonuçları'!L49="","",'Tüm Deney Sonuçları'!L49)</f>
        <v/>
      </c>
      <c r="E46" s="86" t="str">
        <f t="shared" si="1"/>
        <v/>
      </c>
      <c r="F46" s="86" t="str">
        <f t="shared" si="2"/>
        <v/>
      </c>
      <c r="G46" s="86" t="str">
        <f>IF(C46&gt;2,A46,"")</f>
        <v/>
      </c>
      <c r="H46" s="23"/>
      <c r="I46" s="23"/>
      <c r="J46" s="23"/>
      <c r="K46" s="23"/>
      <c r="L46" s="23"/>
      <c r="M46" s="23"/>
      <c r="N46" s="23"/>
      <c r="O46" s="23"/>
      <c r="P46" s="125" t="s">
        <v>26</v>
      </c>
      <c r="Q46" s="125"/>
      <c r="R46" s="125"/>
      <c r="S46" s="125"/>
      <c r="T46" s="125"/>
      <c r="U46" s="26">
        <f>+(MAX(D6:D49)-MIN(D6:D49))*100/U40</f>
        <v>112.09974497024652</v>
      </c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4"/>
      <c r="AV46" s="24"/>
      <c r="AW46" s="24"/>
      <c r="AX46" s="24"/>
      <c r="AY46" s="24"/>
    </row>
    <row r="47" spans="1:51" ht="24" customHeight="1" thickBot="1" x14ac:dyDescent="0.3">
      <c r="A47" s="83" t="str">
        <f>+IF('Tüm Deney Sonuçları'!B50="","",'Tüm Deney Sonuçları'!B50)</f>
        <v/>
      </c>
      <c r="B47" s="84" t="str">
        <f t="shared" si="0"/>
        <v/>
      </c>
      <c r="C47" s="84" t="str">
        <f t="shared" si="4"/>
        <v/>
      </c>
      <c r="D47" s="85" t="str">
        <f>+IF('Tüm Deney Sonuçları'!L50="","",'Tüm Deney Sonuçları'!L50)</f>
        <v/>
      </c>
      <c r="E47" s="86" t="str">
        <f t="shared" si="1"/>
        <v/>
      </c>
      <c r="F47" s="86" t="str">
        <f t="shared" si="2"/>
        <v/>
      </c>
      <c r="G47" s="86" t="str">
        <f>IF(C47&gt;2,A47,"")</f>
        <v/>
      </c>
      <c r="P47" s="125" t="s">
        <v>29</v>
      </c>
      <c r="Q47" s="125"/>
      <c r="R47" s="125"/>
      <c r="S47" s="125"/>
      <c r="T47" s="125"/>
      <c r="U47" s="26">
        <f>+U41/SQRT(U35)</f>
        <v>0.83908537838036479</v>
      </c>
    </row>
    <row r="48" spans="1:51" ht="39.6" customHeight="1" thickBot="1" x14ac:dyDescent="0.3">
      <c r="A48" s="83" t="str">
        <f>+IF('Tüm Deney Sonuçları'!B51="","",'Tüm Deney Sonuçları'!B51)</f>
        <v/>
      </c>
      <c r="B48" s="84" t="str">
        <f t="shared" si="0"/>
        <v/>
      </c>
      <c r="C48" s="84" t="str">
        <f t="shared" si="4"/>
        <v/>
      </c>
      <c r="D48" s="85" t="str">
        <f>+IF('Tüm Deney Sonuçları'!L51="","",'Tüm Deney Sonuçları'!L51)</f>
        <v/>
      </c>
      <c r="E48" s="86" t="str">
        <f t="shared" si="1"/>
        <v/>
      </c>
      <c r="F48" s="86" t="str">
        <f t="shared" si="2"/>
        <v/>
      </c>
      <c r="G48" s="86" t="str">
        <f>IF(C48&gt;2,A48,"")</f>
        <v/>
      </c>
      <c r="I48" s="126" t="s">
        <v>41</v>
      </c>
      <c r="J48" s="126"/>
      <c r="K48" s="126"/>
      <c r="L48" s="126"/>
      <c r="M48" s="126"/>
      <c r="N48" s="42">
        <v>10</v>
      </c>
      <c r="P48" s="125" t="s">
        <v>42</v>
      </c>
      <c r="Q48" s="125"/>
      <c r="R48" s="125"/>
      <c r="S48" s="125"/>
      <c r="T48" s="125"/>
      <c r="U48" s="25">
        <f>+$N$48*$U$40*2.8/100</f>
        <v>4.2961739130434786</v>
      </c>
    </row>
    <row r="49" spans="1:7" ht="22.5" customHeight="1" x14ac:dyDescent="0.25">
      <c r="A49" s="83" t="str">
        <f>+IF('Tüm Deney Sonuçları'!B52="","",'Tüm Deney Sonuçları'!B52)</f>
        <v/>
      </c>
      <c r="B49" s="84" t="str">
        <f t="shared" si="0"/>
        <v/>
      </c>
      <c r="C49" s="84" t="str">
        <f t="shared" si="4"/>
        <v/>
      </c>
      <c r="D49" s="85" t="str">
        <f>+IF('Tüm Deney Sonuçları'!L52="","",'Tüm Deney Sonuçları'!L52)</f>
        <v/>
      </c>
      <c r="E49" s="86" t="str">
        <f t="shared" si="1"/>
        <v/>
      </c>
      <c r="F49" s="86" t="str">
        <f t="shared" si="2"/>
        <v/>
      </c>
      <c r="G49" s="86" t="str">
        <f>IF(C49&gt;2,A49,"")</f>
        <v/>
      </c>
    </row>
  </sheetData>
  <mergeCells count="25">
    <mergeCell ref="A1:A4"/>
    <mergeCell ref="B1:E1"/>
    <mergeCell ref="M1:N1"/>
    <mergeCell ref="B2:E2"/>
    <mergeCell ref="M2:N2"/>
    <mergeCell ref="B3:E4"/>
    <mergeCell ref="M3:N3"/>
    <mergeCell ref="M4:N4"/>
    <mergeCell ref="P44:T44"/>
    <mergeCell ref="J34:N34"/>
    <mergeCell ref="P34:U34"/>
    <mergeCell ref="P35:T35"/>
    <mergeCell ref="P36:T36"/>
    <mergeCell ref="P37:T37"/>
    <mergeCell ref="P38:T38"/>
    <mergeCell ref="P39:T39"/>
    <mergeCell ref="P40:T40"/>
    <mergeCell ref="P41:T41"/>
    <mergeCell ref="P42:T42"/>
    <mergeCell ref="P43:T43"/>
    <mergeCell ref="P45:T45"/>
    <mergeCell ref="P46:T46"/>
    <mergeCell ref="P47:T47"/>
    <mergeCell ref="I48:M48"/>
    <mergeCell ref="P48:T4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9"/>
  <sheetViews>
    <sheetView zoomScale="50" zoomScaleNormal="50" workbookViewId="0">
      <selection activeCell="G2" sqref="G2:G4"/>
    </sheetView>
  </sheetViews>
  <sheetFormatPr defaultColWidth="8.7109375" defaultRowHeight="15" x14ac:dyDescent="0.2"/>
  <cols>
    <col min="1" max="1" width="23.28515625" style="11" customWidth="1"/>
    <col min="2" max="2" width="28.5703125" style="11" customWidth="1"/>
    <col min="3" max="3" width="25.85546875" style="11" customWidth="1"/>
    <col min="4" max="4" width="22.7109375" style="11" customWidth="1"/>
    <col min="5" max="5" width="22.85546875" style="11" customWidth="1"/>
    <col min="6" max="6" width="29" style="11" customWidth="1"/>
    <col min="7" max="7" width="23" style="11" customWidth="1"/>
    <col min="8" max="48" width="10.5703125" style="11" customWidth="1"/>
    <col min="49" max="16384" width="8.7109375" style="11"/>
  </cols>
  <sheetData>
    <row r="1" spans="1:16" ht="28.5" customHeight="1" x14ac:dyDescent="0.2">
      <c r="A1" s="110"/>
      <c r="B1" s="108" t="s">
        <v>113</v>
      </c>
      <c r="C1" s="108"/>
      <c r="D1" s="108"/>
      <c r="E1" s="108"/>
      <c r="F1" s="87" t="s">
        <v>114</v>
      </c>
      <c r="G1" s="87" t="s">
        <v>130</v>
      </c>
      <c r="H1" s="78"/>
      <c r="I1" s="79"/>
      <c r="J1" s="79"/>
      <c r="K1" s="79"/>
      <c r="L1" s="79"/>
      <c r="M1" s="129"/>
      <c r="N1" s="129"/>
      <c r="O1" s="78"/>
      <c r="P1" s="13"/>
    </row>
    <row r="2" spans="1:16" ht="28.5" customHeight="1" x14ac:dyDescent="0.2">
      <c r="A2" s="110"/>
      <c r="B2" s="109" t="s">
        <v>115</v>
      </c>
      <c r="C2" s="109"/>
      <c r="D2" s="109"/>
      <c r="E2" s="109"/>
      <c r="F2" s="87" t="s">
        <v>116</v>
      </c>
      <c r="G2" s="88" t="s">
        <v>152</v>
      </c>
      <c r="H2" s="80"/>
      <c r="I2" s="77"/>
      <c r="J2" s="77"/>
      <c r="K2" s="77"/>
      <c r="L2" s="77"/>
      <c r="M2" s="129"/>
      <c r="N2" s="129"/>
      <c r="O2" s="80"/>
      <c r="P2" s="13"/>
    </row>
    <row r="3" spans="1:16" ht="28.5" customHeight="1" x14ac:dyDescent="0.2">
      <c r="A3" s="110"/>
      <c r="B3" s="109" t="s">
        <v>151</v>
      </c>
      <c r="C3" s="109"/>
      <c r="D3" s="109"/>
      <c r="E3" s="109"/>
      <c r="F3" s="87" t="s">
        <v>117</v>
      </c>
      <c r="G3" s="91"/>
      <c r="H3" s="92"/>
      <c r="I3" s="77"/>
      <c r="J3" s="77"/>
      <c r="K3" s="77"/>
      <c r="L3" s="77"/>
      <c r="M3" s="129"/>
      <c r="N3" s="129"/>
      <c r="O3" s="92"/>
      <c r="P3" s="13"/>
    </row>
    <row r="4" spans="1:16" ht="29.25" customHeight="1" x14ac:dyDescent="0.2">
      <c r="A4" s="110"/>
      <c r="B4" s="109"/>
      <c r="C4" s="109"/>
      <c r="D4" s="109"/>
      <c r="E4" s="109"/>
      <c r="F4" s="87" t="s">
        <v>118</v>
      </c>
      <c r="G4" s="89" t="s">
        <v>119</v>
      </c>
      <c r="H4" s="81"/>
      <c r="I4" s="77"/>
      <c r="J4" s="77"/>
      <c r="K4" s="77"/>
      <c r="L4" s="77"/>
      <c r="M4" s="129"/>
      <c r="N4" s="129"/>
      <c r="O4" s="81"/>
      <c r="P4" s="13"/>
    </row>
    <row r="5" spans="1:16" ht="70.5" customHeight="1" x14ac:dyDescent="0.2">
      <c r="A5" s="82" t="s">
        <v>148</v>
      </c>
      <c r="B5" s="82" t="s">
        <v>27</v>
      </c>
      <c r="C5" s="82" t="s">
        <v>28</v>
      </c>
      <c r="D5" s="82" t="s">
        <v>30</v>
      </c>
      <c r="E5" s="82" t="s">
        <v>31</v>
      </c>
      <c r="F5" s="82" t="s">
        <v>32</v>
      </c>
      <c r="G5" s="82" t="s">
        <v>33</v>
      </c>
    </row>
    <row r="6" spans="1:16" ht="24" customHeight="1" x14ac:dyDescent="0.25">
      <c r="A6" s="83" t="str">
        <f>+IF('Tüm Deney Sonuçları'!B9="","",'Tüm Deney Sonuçları'!B9)</f>
        <v>K5</v>
      </c>
      <c r="B6" s="84">
        <f t="shared" ref="B6:B49" si="0">+IF(D6="","",(D6-$U$40)/$U$48)</f>
        <v>0.90048840048839918</v>
      </c>
      <c r="C6" s="84">
        <f>IF(B6="","",ABS(B6:B49))</f>
        <v>0.90048840048839918</v>
      </c>
      <c r="D6" s="85">
        <f>+IF('Tüm Deney Sonuçları'!M9="","",'Tüm Deney Sonuçları'!M9)</f>
        <v>2.8</v>
      </c>
      <c r="E6" s="86" t="str">
        <f t="shared" ref="E6:E49" si="1">+IF(B6="","",A6)</f>
        <v>K5</v>
      </c>
      <c r="F6" s="86" t="str">
        <f t="shared" ref="F6:F49" si="2">IF(C6="",A6,"")</f>
        <v/>
      </c>
      <c r="G6" s="86" t="str">
        <f t="shared" ref="G6:G45" si="3">IF(B6="","",IF(C6&gt;2,A6,""))</f>
        <v/>
      </c>
    </row>
    <row r="7" spans="1:16" ht="24" customHeight="1" x14ac:dyDescent="0.25">
      <c r="A7" s="83" t="str">
        <f>+IF('Tüm Deney Sonuçları'!B10="","",'Tüm Deney Sonuçları'!B10)</f>
        <v>K2</v>
      </c>
      <c r="B7" s="84">
        <f t="shared" si="0"/>
        <v>-0.1526251526251533</v>
      </c>
      <c r="C7" s="84">
        <f>IF(B7="","",ABS(B7:B49))</f>
        <v>0.1526251526251533</v>
      </c>
      <c r="D7" s="85">
        <f>+IF('Tüm Deney Sonuçları'!M10="","",'Tüm Deney Sonuçları'!M10)</f>
        <v>2.5</v>
      </c>
      <c r="E7" s="86" t="str">
        <f t="shared" si="1"/>
        <v>K2</v>
      </c>
      <c r="F7" s="86" t="str">
        <f t="shared" si="2"/>
        <v/>
      </c>
      <c r="G7" s="86" t="str">
        <f t="shared" si="3"/>
        <v/>
      </c>
    </row>
    <row r="8" spans="1:16" ht="24" customHeight="1" x14ac:dyDescent="0.25">
      <c r="A8" s="83" t="str">
        <f>+IF('Tüm Deney Sonuçları'!B11="","",'Tüm Deney Sonuçları'!B11)</f>
        <v>K3</v>
      </c>
      <c r="B8" s="84">
        <f t="shared" si="0"/>
        <v>1.6025641025641018</v>
      </c>
      <c r="C8" s="84">
        <f>IF(B8="","",ABS(B8:B49))</f>
        <v>1.6025641025641018</v>
      </c>
      <c r="D8" s="85">
        <f>+IF('Tüm Deney Sonuçları'!M11="","",'Tüm Deney Sonuçları'!M11)</f>
        <v>3</v>
      </c>
      <c r="E8" s="86" t="str">
        <f t="shared" si="1"/>
        <v>K3</v>
      </c>
      <c r="F8" s="86" t="str">
        <f t="shared" si="2"/>
        <v/>
      </c>
      <c r="G8" s="86" t="str">
        <f t="shared" si="3"/>
        <v/>
      </c>
    </row>
    <row r="9" spans="1:16" ht="24" customHeight="1" x14ac:dyDescent="0.25">
      <c r="A9" s="83" t="str">
        <f>+IF('Tüm Deney Sonuçları'!B12="","",'Tüm Deney Sonuçları'!B12)</f>
        <v>K8</v>
      </c>
      <c r="B9" s="84">
        <f t="shared" si="0"/>
        <v>0.19841269841269804</v>
      </c>
      <c r="C9" s="84">
        <f>IF(B9="","",ABS(B9:B49))</f>
        <v>0.19841269841269804</v>
      </c>
      <c r="D9" s="85">
        <f>+IF('Tüm Deney Sonuçları'!M12="","",'Tüm Deney Sonuçları'!M12)</f>
        <v>2.6</v>
      </c>
      <c r="E9" s="86" t="str">
        <f t="shared" si="1"/>
        <v>K8</v>
      </c>
      <c r="F9" s="86" t="str">
        <f t="shared" si="2"/>
        <v/>
      </c>
      <c r="G9" s="86" t="str">
        <f t="shared" si="3"/>
        <v/>
      </c>
    </row>
    <row r="10" spans="1:16" ht="24" customHeight="1" x14ac:dyDescent="0.25">
      <c r="A10" s="83" t="str">
        <f>+IF('Tüm Deney Sonuçları'!B13="","",'Tüm Deney Sonuçları'!B13)</f>
        <v>K9</v>
      </c>
      <c r="B10" s="84" t="str">
        <f t="shared" si="0"/>
        <v/>
      </c>
      <c r="C10" s="84" t="str">
        <f>IF(B10="","",ABS(B10:B49))</f>
        <v/>
      </c>
      <c r="D10" s="85" t="str">
        <f>+IF('Tüm Deney Sonuçları'!M13="","",'Tüm Deney Sonuçları'!M13)</f>
        <v/>
      </c>
      <c r="E10" s="86" t="str">
        <f t="shared" si="1"/>
        <v/>
      </c>
      <c r="F10" s="86" t="str">
        <f t="shared" si="2"/>
        <v>K9</v>
      </c>
      <c r="G10" s="86" t="str">
        <f t="shared" si="3"/>
        <v/>
      </c>
    </row>
    <row r="11" spans="1:16" ht="24" customHeight="1" x14ac:dyDescent="0.25">
      <c r="A11" s="83" t="str">
        <f>+IF('Tüm Deney Sonuçları'!B14="","",'Tüm Deney Sonuçları'!B14)</f>
        <v>K12</v>
      </c>
      <c r="B11" s="84">
        <f t="shared" si="0"/>
        <v>-2.6098901098901104</v>
      </c>
      <c r="C11" s="84">
        <f>IF(B11="","",ABS(B11:B49))</f>
        <v>2.6098901098901104</v>
      </c>
      <c r="D11" s="85">
        <f>+IF('Tüm Deney Sonuçları'!M14="","",'Tüm Deney Sonuçları'!M14)</f>
        <v>1.8</v>
      </c>
      <c r="E11" s="86" t="str">
        <f t="shared" si="1"/>
        <v>K12</v>
      </c>
      <c r="F11" s="86" t="str">
        <f t="shared" si="2"/>
        <v/>
      </c>
      <c r="G11" s="86" t="str">
        <f t="shared" si="3"/>
        <v>K12</v>
      </c>
    </row>
    <row r="12" spans="1:16" ht="24" customHeight="1" x14ac:dyDescent="0.25">
      <c r="A12" s="83" t="str">
        <f>+IF('Tüm Deney Sonuçları'!B15="","",'Tüm Deney Sonuçları'!B15)</f>
        <v>K15</v>
      </c>
      <c r="B12" s="84" t="str">
        <f t="shared" si="0"/>
        <v/>
      </c>
      <c r="C12" s="84" t="str">
        <f>IF(B12="","",ABS(B12:B49))</f>
        <v/>
      </c>
      <c r="D12" s="85" t="str">
        <f>+IF('Tüm Deney Sonuçları'!M15="","",'Tüm Deney Sonuçları'!M15)</f>
        <v/>
      </c>
      <c r="E12" s="86" t="str">
        <f t="shared" si="1"/>
        <v/>
      </c>
      <c r="F12" s="86" t="str">
        <f t="shared" si="2"/>
        <v>K15</v>
      </c>
      <c r="G12" s="86" t="str">
        <f t="shared" si="3"/>
        <v/>
      </c>
    </row>
    <row r="13" spans="1:16" ht="24" customHeight="1" x14ac:dyDescent="0.25">
      <c r="A13" s="83" t="str">
        <f>+IF('Tüm Deney Sonuçları'!B16="","",'Tüm Deney Sonuçları'!B16)</f>
        <v>K22</v>
      </c>
      <c r="B13" s="84" t="str">
        <f t="shared" si="0"/>
        <v/>
      </c>
      <c r="C13" s="84" t="str">
        <f>IF(B13="","",ABS(B13:B49))</f>
        <v/>
      </c>
      <c r="D13" s="85" t="str">
        <f>+IF('Tüm Deney Sonuçları'!M16="","",'Tüm Deney Sonuçları'!M16)</f>
        <v/>
      </c>
      <c r="E13" s="86" t="str">
        <f t="shared" si="1"/>
        <v/>
      </c>
      <c r="F13" s="86" t="str">
        <f t="shared" si="2"/>
        <v>K22</v>
      </c>
      <c r="G13" s="86" t="str">
        <f t="shared" si="3"/>
        <v/>
      </c>
    </row>
    <row r="14" spans="1:16" ht="24" customHeight="1" x14ac:dyDescent="0.25">
      <c r="A14" s="83" t="str">
        <f>+IF('Tüm Deney Sonuçları'!B17="","",'Tüm Deney Sonuçları'!B17)</f>
        <v>K34</v>
      </c>
      <c r="B14" s="84">
        <f t="shared" si="0"/>
        <v>-0.1526251526251533</v>
      </c>
      <c r="C14" s="84">
        <f>IF(B14="","",ABS(B14:B49))</f>
        <v>0.1526251526251533</v>
      </c>
      <c r="D14" s="85">
        <f>+IF('Tüm Deney Sonuçları'!M17="","",'Tüm Deney Sonuçları'!M17)</f>
        <v>2.5</v>
      </c>
      <c r="E14" s="86" t="str">
        <f t="shared" si="1"/>
        <v>K34</v>
      </c>
      <c r="F14" s="86" t="str">
        <f t="shared" si="2"/>
        <v/>
      </c>
      <c r="G14" s="86" t="str">
        <f t="shared" si="3"/>
        <v/>
      </c>
    </row>
    <row r="15" spans="1:16" ht="24" customHeight="1" x14ac:dyDescent="0.25">
      <c r="A15" s="83" t="str">
        <f>+IF('Tüm Deney Sonuçları'!B18="","",'Tüm Deney Sonuçları'!B18)</f>
        <v>K5</v>
      </c>
      <c r="B15" s="84" t="str">
        <f t="shared" si="0"/>
        <v/>
      </c>
      <c r="C15" s="84" t="str">
        <f>IF(B15="","",ABS(B15:B49))</f>
        <v/>
      </c>
      <c r="D15" s="85" t="str">
        <f>+IF('Tüm Deney Sonuçları'!M18="","",'Tüm Deney Sonuçları'!M18)</f>
        <v/>
      </c>
      <c r="E15" s="86" t="str">
        <f t="shared" si="1"/>
        <v/>
      </c>
      <c r="F15" s="86" t="str">
        <f t="shared" si="2"/>
        <v>K5</v>
      </c>
      <c r="G15" s="86" t="str">
        <f t="shared" si="3"/>
        <v/>
      </c>
    </row>
    <row r="16" spans="1:16" ht="24" customHeight="1" x14ac:dyDescent="0.25">
      <c r="A16" s="83" t="str">
        <f>+IF('Tüm Deney Sonuçları'!B19="","",'Tüm Deney Sonuçları'!B19)</f>
        <v>K13</v>
      </c>
      <c r="B16" s="84">
        <f t="shared" si="0"/>
        <v>0.19841269841269804</v>
      </c>
      <c r="C16" s="84">
        <f>IF(B16="","",ABS(B16:B49))</f>
        <v>0.19841269841269804</v>
      </c>
      <c r="D16" s="85">
        <f>+IF('Tüm Deney Sonuçları'!M19="","",'Tüm Deney Sonuçları'!M19)</f>
        <v>2.6</v>
      </c>
      <c r="E16" s="86" t="str">
        <f t="shared" si="1"/>
        <v>K13</v>
      </c>
      <c r="F16" s="86" t="str">
        <f t="shared" si="2"/>
        <v/>
      </c>
      <c r="G16" s="86" t="str">
        <f t="shared" si="3"/>
        <v/>
      </c>
    </row>
    <row r="17" spans="1:7" ht="24" customHeight="1" x14ac:dyDescent="0.25">
      <c r="A17" s="83" t="str">
        <f>+IF('Tüm Deney Sonuçları'!B20="","",'Tüm Deney Sonuçları'!B20)</f>
        <v>K19</v>
      </c>
      <c r="B17" s="84">
        <f t="shared" si="0"/>
        <v>0.90048840048839918</v>
      </c>
      <c r="C17" s="84">
        <f t="shared" ref="C17:C49" si="4">IF(B17="","",ABS(B17:B49))</f>
        <v>0.90048840048839918</v>
      </c>
      <c r="D17" s="85">
        <f>+IF('Tüm Deney Sonuçları'!M20="","",'Tüm Deney Sonuçları'!M20)</f>
        <v>2.8</v>
      </c>
      <c r="E17" s="86" t="str">
        <f t="shared" si="1"/>
        <v>K19</v>
      </c>
      <c r="F17" s="86" t="str">
        <f t="shared" si="2"/>
        <v/>
      </c>
      <c r="G17" s="86" t="str">
        <f t="shared" si="3"/>
        <v/>
      </c>
    </row>
    <row r="18" spans="1:7" ht="24" customHeight="1" x14ac:dyDescent="0.25">
      <c r="A18" s="83" t="str">
        <f>+IF('Tüm Deney Sonuçları'!B21="","",'Tüm Deney Sonuçları'!B21)</f>
        <v>K8</v>
      </c>
      <c r="B18" s="84">
        <f t="shared" si="0"/>
        <v>-5.0671550671550669</v>
      </c>
      <c r="C18" s="84">
        <f t="shared" si="4"/>
        <v>5.0671550671550669</v>
      </c>
      <c r="D18" s="85">
        <f>+IF('Tüm Deney Sonuçları'!M21="","",'Tüm Deney Sonuçları'!M21)</f>
        <v>1.1000000000000001</v>
      </c>
      <c r="E18" s="86" t="str">
        <f t="shared" si="1"/>
        <v>K8</v>
      </c>
      <c r="F18" s="86" t="str">
        <f t="shared" si="2"/>
        <v/>
      </c>
      <c r="G18" s="86" t="str">
        <f t="shared" si="3"/>
        <v>K8</v>
      </c>
    </row>
    <row r="19" spans="1:7" ht="24" customHeight="1" x14ac:dyDescent="0.25">
      <c r="A19" s="83" t="str">
        <f>+IF('Tüm Deney Sonuçları'!B22="","",'Tüm Deney Sonuçları'!B22)</f>
        <v>K9</v>
      </c>
      <c r="B19" s="84">
        <f t="shared" si="0"/>
        <v>-0.50366300366300465</v>
      </c>
      <c r="C19" s="84">
        <f t="shared" si="4"/>
        <v>0.50366300366300465</v>
      </c>
      <c r="D19" s="85">
        <f>+IF('Tüm Deney Sonuçları'!M22="","",'Tüm Deney Sonuçları'!M22)</f>
        <v>2.4</v>
      </c>
      <c r="E19" s="86" t="str">
        <f t="shared" si="1"/>
        <v>K9</v>
      </c>
      <c r="F19" s="86" t="str">
        <f t="shared" si="2"/>
        <v/>
      </c>
      <c r="G19" s="86" t="str">
        <f t="shared" si="3"/>
        <v/>
      </c>
    </row>
    <row r="20" spans="1:7" ht="24" customHeight="1" x14ac:dyDescent="0.25">
      <c r="A20" s="83" t="str">
        <f>+IF('Tüm Deney Sonuçları'!B23="","",'Tüm Deney Sonuçları'!B23)</f>
        <v>K17</v>
      </c>
      <c r="B20" s="84" t="str">
        <f t="shared" si="0"/>
        <v/>
      </c>
      <c r="C20" s="84" t="str">
        <f t="shared" si="4"/>
        <v/>
      </c>
      <c r="D20" s="85" t="str">
        <f>+IF('Tüm Deney Sonuçları'!M23="","",'Tüm Deney Sonuçları'!M23)</f>
        <v/>
      </c>
      <c r="E20" s="86" t="str">
        <f t="shared" si="1"/>
        <v/>
      </c>
      <c r="F20" s="86" t="str">
        <f t="shared" si="2"/>
        <v>K17</v>
      </c>
      <c r="G20" s="86" t="str">
        <f t="shared" si="3"/>
        <v/>
      </c>
    </row>
    <row r="21" spans="1:7" ht="24" customHeight="1" x14ac:dyDescent="0.25">
      <c r="A21" s="83" t="str">
        <f>+IF('Tüm Deney Sonuçları'!B24="","",'Tüm Deney Sonuçları'!B24)</f>
        <v>K16</v>
      </c>
      <c r="B21" s="84">
        <f t="shared" si="0"/>
        <v>-2.2588522588522597</v>
      </c>
      <c r="C21" s="84">
        <f t="shared" si="4"/>
        <v>2.2588522588522597</v>
      </c>
      <c r="D21" s="85">
        <f>+IF('Tüm Deney Sonuçları'!M24="","",'Tüm Deney Sonuçları'!M24)</f>
        <v>1.9</v>
      </c>
      <c r="E21" s="86" t="str">
        <f t="shared" si="1"/>
        <v>K16</v>
      </c>
      <c r="F21" s="86" t="str">
        <f t="shared" si="2"/>
        <v/>
      </c>
      <c r="G21" s="86" t="str">
        <f t="shared" si="3"/>
        <v>K16</v>
      </c>
    </row>
    <row r="22" spans="1:7" ht="24" customHeight="1" x14ac:dyDescent="0.25">
      <c r="A22" s="83" t="str">
        <f>+IF('Tüm Deney Sonuçları'!B25="","",'Tüm Deney Sonuçları'!B25)</f>
        <v>K25</v>
      </c>
      <c r="B22" s="84">
        <f t="shared" si="0"/>
        <v>1.6025641025641018</v>
      </c>
      <c r="C22" s="84">
        <f t="shared" si="4"/>
        <v>1.6025641025641018</v>
      </c>
      <c r="D22" s="85">
        <f>+IF('Tüm Deney Sonuçları'!M25="","",'Tüm Deney Sonuçları'!M25)</f>
        <v>3</v>
      </c>
      <c r="E22" s="86" t="str">
        <f t="shared" si="1"/>
        <v>K25</v>
      </c>
      <c r="F22" s="86" t="str">
        <f t="shared" si="2"/>
        <v/>
      </c>
      <c r="G22" s="86" t="str">
        <f t="shared" si="3"/>
        <v/>
      </c>
    </row>
    <row r="23" spans="1:7" ht="24" customHeight="1" x14ac:dyDescent="0.25">
      <c r="A23" s="83" t="str">
        <f>+IF('Tüm Deney Sonuçları'!B26="","",'Tüm Deney Sonuçları'!B26)</f>
        <v>K34</v>
      </c>
      <c r="B23" s="84" t="str">
        <f t="shared" si="0"/>
        <v/>
      </c>
      <c r="C23" s="84" t="str">
        <f t="shared" si="4"/>
        <v/>
      </c>
      <c r="D23" s="85" t="str">
        <f>+IF('Tüm Deney Sonuçları'!M26="","",'Tüm Deney Sonuçları'!M26)</f>
        <v/>
      </c>
      <c r="E23" s="86" t="str">
        <f t="shared" si="1"/>
        <v/>
      </c>
      <c r="F23" s="86" t="str">
        <f t="shared" si="2"/>
        <v>K34</v>
      </c>
      <c r="G23" s="86" t="str">
        <f t="shared" si="3"/>
        <v/>
      </c>
    </row>
    <row r="24" spans="1:7" ht="24" customHeight="1" x14ac:dyDescent="0.25">
      <c r="A24" s="83" t="str">
        <f>+IF('Tüm Deney Sonuçları'!B27="","",'Tüm Deney Sonuçları'!B27)</f>
        <v/>
      </c>
      <c r="B24" s="84" t="str">
        <f t="shared" si="0"/>
        <v/>
      </c>
      <c r="C24" s="84" t="str">
        <f t="shared" si="4"/>
        <v/>
      </c>
      <c r="D24" s="85" t="str">
        <f>+IF('Tüm Deney Sonuçları'!M27="","",'Tüm Deney Sonuçları'!M27)</f>
        <v/>
      </c>
      <c r="E24" s="86" t="str">
        <f t="shared" si="1"/>
        <v/>
      </c>
      <c r="F24" s="86" t="str">
        <f t="shared" si="2"/>
        <v/>
      </c>
      <c r="G24" s="86" t="str">
        <f t="shared" si="3"/>
        <v/>
      </c>
    </row>
    <row r="25" spans="1:7" ht="24" customHeight="1" x14ac:dyDescent="0.25">
      <c r="A25" s="83" t="str">
        <f>+IF('Tüm Deney Sonuçları'!B28="","",'Tüm Deney Sonuçları'!B28)</f>
        <v/>
      </c>
      <c r="B25" s="84">
        <f t="shared" si="0"/>
        <v>-1.2057387057387057</v>
      </c>
      <c r="C25" s="84">
        <f t="shared" si="4"/>
        <v>1.2057387057387057</v>
      </c>
      <c r="D25" s="85">
        <f>+IF('Tüm Deney Sonuçları'!M28="","",'Tüm Deney Sonuçları'!M28)</f>
        <v>2.2000000000000002</v>
      </c>
      <c r="E25" s="86" t="str">
        <f t="shared" si="1"/>
        <v/>
      </c>
      <c r="F25" s="86" t="str">
        <f t="shared" si="2"/>
        <v/>
      </c>
      <c r="G25" s="86" t="str">
        <f t="shared" si="3"/>
        <v/>
      </c>
    </row>
    <row r="26" spans="1:7" ht="24" customHeight="1" x14ac:dyDescent="0.25">
      <c r="A26" s="83" t="str">
        <f>+IF('Tüm Deney Sonuçları'!B29="","",'Tüm Deney Sonuçları'!B29)</f>
        <v/>
      </c>
      <c r="B26" s="84">
        <f t="shared" si="0"/>
        <v>0.90048840048839918</v>
      </c>
      <c r="C26" s="84">
        <f t="shared" si="4"/>
        <v>0.90048840048839918</v>
      </c>
      <c r="D26" s="85">
        <f>+IF('Tüm Deney Sonuçları'!M29="","",'Tüm Deney Sonuçları'!M29)</f>
        <v>2.8</v>
      </c>
      <c r="E26" s="86" t="str">
        <f t="shared" si="1"/>
        <v/>
      </c>
      <c r="F26" s="86" t="str">
        <f t="shared" si="2"/>
        <v/>
      </c>
      <c r="G26" s="86" t="str">
        <f t="shared" si="3"/>
        <v/>
      </c>
    </row>
    <row r="27" spans="1:7" ht="24" customHeight="1" x14ac:dyDescent="0.25">
      <c r="A27" s="83" t="str">
        <f>+IF('Tüm Deney Sonuçları'!B30="","",'Tüm Deney Sonuçları'!B30)</f>
        <v/>
      </c>
      <c r="B27" s="84">
        <f t="shared" si="0"/>
        <v>3.3577533577533569</v>
      </c>
      <c r="C27" s="84">
        <f t="shared" si="4"/>
        <v>3.3577533577533569</v>
      </c>
      <c r="D27" s="85">
        <f>+IF('Tüm Deney Sonuçları'!M30="","",'Tüm Deney Sonuçları'!M30)</f>
        <v>3.5</v>
      </c>
      <c r="E27" s="86" t="str">
        <f t="shared" si="1"/>
        <v/>
      </c>
      <c r="F27" s="86" t="str">
        <f t="shared" si="2"/>
        <v/>
      </c>
      <c r="G27" s="86" t="str">
        <f t="shared" si="3"/>
        <v/>
      </c>
    </row>
    <row r="28" spans="1:7" ht="24" customHeight="1" x14ac:dyDescent="0.25">
      <c r="A28" s="83" t="str">
        <f>+IF('Tüm Deney Sonuçları'!B31="","",'Tüm Deney Sonuçları'!B31)</f>
        <v/>
      </c>
      <c r="B28" s="84">
        <f t="shared" si="0"/>
        <v>-0.1526251526251533</v>
      </c>
      <c r="C28" s="84">
        <f t="shared" si="4"/>
        <v>0.1526251526251533</v>
      </c>
      <c r="D28" s="85">
        <f>+IF('Tüm Deney Sonuçları'!M31="","",'Tüm Deney Sonuçları'!M31)</f>
        <v>2.5</v>
      </c>
      <c r="E28" s="86" t="str">
        <f t="shared" si="1"/>
        <v/>
      </c>
      <c r="F28" s="86" t="str">
        <f t="shared" si="2"/>
        <v/>
      </c>
      <c r="G28" s="86" t="str">
        <f t="shared" si="3"/>
        <v/>
      </c>
    </row>
    <row r="29" spans="1:7" ht="24" customHeight="1" x14ac:dyDescent="0.25">
      <c r="A29" s="83" t="str">
        <f>+IF('Tüm Deney Sonuçları'!B32="","",'Tüm Deney Sonuçları'!B32)</f>
        <v/>
      </c>
      <c r="B29" s="84">
        <f t="shared" si="0"/>
        <v>1.9536019536019531</v>
      </c>
      <c r="C29" s="84">
        <f t="shared" si="4"/>
        <v>1.9536019536019531</v>
      </c>
      <c r="D29" s="85">
        <f>+IF('Tüm Deney Sonuçları'!M32="","",'Tüm Deney Sonuçları'!M32)</f>
        <v>3.1</v>
      </c>
      <c r="E29" s="86" t="str">
        <f t="shared" si="1"/>
        <v/>
      </c>
      <c r="F29" s="86" t="str">
        <f t="shared" si="2"/>
        <v/>
      </c>
      <c r="G29" s="86" t="str">
        <f t="shared" si="3"/>
        <v/>
      </c>
    </row>
    <row r="30" spans="1:7" ht="24" customHeight="1" x14ac:dyDescent="0.25">
      <c r="A30" s="83" t="str">
        <f>+IF('Tüm Deney Sonuçları'!B33="","",'Tüm Deney Sonuçları'!B33)</f>
        <v/>
      </c>
      <c r="B30" s="84">
        <f t="shared" si="0"/>
        <v>1.6025641025641018</v>
      </c>
      <c r="C30" s="84">
        <f t="shared" si="4"/>
        <v>1.6025641025641018</v>
      </c>
      <c r="D30" s="85">
        <f>+IF('Tüm Deney Sonuçları'!M33="","",'Tüm Deney Sonuçları'!M33)</f>
        <v>3</v>
      </c>
      <c r="E30" s="86" t="str">
        <f t="shared" si="1"/>
        <v/>
      </c>
      <c r="F30" s="86" t="str">
        <f t="shared" si="2"/>
        <v/>
      </c>
      <c r="G30" s="86" t="str">
        <f t="shared" si="3"/>
        <v/>
      </c>
    </row>
    <row r="31" spans="1:7" ht="24" customHeight="1" x14ac:dyDescent="0.25">
      <c r="A31" s="83" t="str">
        <f>+IF('Tüm Deney Sonuçları'!B34="","",'Tüm Deney Sonuçları'!B34)</f>
        <v/>
      </c>
      <c r="B31" s="84">
        <f t="shared" si="0"/>
        <v>-0.50366300366300465</v>
      </c>
      <c r="C31" s="84">
        <f t="shared" si="4"/>
        <v>0.50366300366300465</v>
      </c>
      <c r="D31" s="85">
        <f>+IF('Tüm Deney Sonuçları'!M34="","",'Tüm Deney Sonuçları'!M34)</f>
        <v>2.4</v>
      </c>
      <c r="E31" s="86" t="str">
        <f t="shared" si="1"/>
        <v/>
      </c>
      <c r="F31" s="86" t="str">
        <f t="shared" si="2"/>
        <v/>
      </c>
      <c r="G31" s="86" t="str">
        <f t="shared" si="3"/>
        <v/>
      </c>
    </row>
    <row r="32" spans="1:7" ht="24" customHeight="1" x14ac:dyDescent="0.25">
      <c r="A32" s="83" t="str">
        <f>+IF('Tüm Deney Sonuçları'!B35="","",'Tüm Deney Sonuçları'!B35)</f>
        <v/>
      </c>
      <c r="B32" s="84" t="str">
        <f t="shared" si="0"/>
        <v/>
      </c>
      <c r="C32" s="84" t="str">
        <f t="shared" si="4"/>
        <v/>
      </c>
      <c r="D32" s="85" t="str">
        <f>+IF('Tüm Deney Sonuçları'!M35="","",'Tüm Deney Sonuçları'!M35)</f>
        <v/>
      </c>
      <c r="E32" s="86" t="str">
        <f t="shared" si="1"/>
        <v/>
      </c>
      <c r="F32" s="86" t="str">
        <f t="shared" si="2"/>
        <v/>
      </c>
      <c r="G32" s="86" t="str">
        <f t="shared" si="3"/>
        <v/>
      </c>
    </row>
    <row r="33" spans="1:51" ht="24" customHeight="1" x14ac:dyDescent="0.25">
      <c r="A33" s="83" t="str">
        <f>+IF('Tüm Deney Sonuçları'!B36="","",'Tüm Deney Sonuçları'!B36)</f>
        <v/>
      </c>
      <c r="B33" s="84" t="str">
        <f t="shared" si="0"/>
        <v/>
      </c>
      <c r="C33" s="84" t="str">
        <f t="shared" si="4"/>
        <v/>
      </c>
      <c r="D33" s="85" t="str">
        <f>+IF('Tüm Deney Sonuçları'!M36="","",'Tüm Deney Sonuçları'!M36)</f>
        <v/>
      </c>
      <c r="E33" s="86" t="str">
        <f t="shared" si="1"/>
        <v/>
      </c>
      <c r="F33" s="86" t="str">
        <f t="shared" si="2"/>
        <v/>
      </c>
      <c r="G33" s="86" t="str">
        <f t="shared" si="3"/>
        <v/>
      </c>
    </row>
    <row r="34" spans="1:51" ht="36" customHeight="1" x14ac:dyDescent="0.25">
      <c r="A34" s="83" t="str">
        <f>+IF('Tüm Deney Sonuçları'!B37="","",'Tüm Deney Sonuçları'!B37)</f>
        <v/>
      </c>
      <c r="B34" s="84" t="str">
        <f t="shared" si="0"/>
        <v/>
      </c>
      <c r="C34" s="84" t="str">
        <f t="shared" si="4"/>
        <v/>
      </c>
      <c r="D34" s="85" t="str">
        <f>+IF('Tüm Deney Sonuçları'!M37="","",'Tüm Deney Sonuçları'!M37)</f>
        <v/>
      </c>
      <c r="E34" s="86" t="str">
        <f t="shared" si="1"/>
        <v/>
      </c>
      <c r="F34" s="86" t="str">
        <f t="shared" si="2"/>
        <v/>
      </c>
      <c r="G34" s="86" t="str">
        <f t="shared" si="3"/>
        <v/>
      </c>
      <c r="J34" s="128" t="s">
        <v>43</v>
      </c>
      <c r="K34" s="128"/>
      <c r="L34" s="128"/>
      <c r="M34" s="128"/>
      <c r="N34" s="128"/>
      <c r="P34" s="128" t="s">
        <v>132</v>
      </c>
      <c r="Q34" s="128"/>
      <c r="R34" s="128"/>
      <c r="S34" s="128"/>
      <c r="T34" s="128"/>
      <c r="U34" s="128"/>
    </row>
    <row r="35" spans="1:51" ht="24" customHeight="1" x14ac:dyDescent="0.25">
      <c r="A35" s="83" t="str">
        <f>+IF('Tüm Deney Sonuçları'!B38="","",'Tüm Deney Sonuçları'!B38)</f>
        <v/>
      </c>
      <c r="B35" s="84" t="str">
        <f t="shared" si="0"/>
        <v/>
      </c>
      <c r="C35" s="84" t="str">
        <f t="shared" si="4"/>
        <v/>
      </c>
      <c r="D35" s="85" t="str">
        <f>+IF('Tüm Deney Sonuçları'!M38="","",'Tüm Deney Sonuçları'!M38)</f>
        <v/>
      </c>
      <c r="E35" s="86" t="str">
        <f t="shared" si="1"/>
        <v/>
      </c>
      <c r="F35" s="86" t="str">
        <f t="shared" si="2"/>
        <v/>
      </c>
      <c r="G35" s="86" t="str">
        <f t="shared" si="3"/>
        <v/>
      </c>
      <c r="J35" s="34">
        <v>1</v>
      </c>
      <c r="K35" s="36">
        <v>0</v>
      </c>
      <c r="L35" s="36"/>
      <c r="M35" s="34">
        <v>1</v>
      </c>
      <c r="N35" s="36">
        <v>0</v>
      </c>
      <c r="P35" s="125" t="s">
        <v>0</v>
      </c>
      <c r="Q35" s="125"/>
      <c r="R35" s="125"/>
      <c r="S35" s="125"/>
      <c r="T35" s="125"/>
      <c r="U35" s="27">
        <f>COUNT(D6:D49)</f>
        <v>23</v>
      </c>
    </row>
    <row r="36" spans="1:51" ht="24" customHeight="1" x14ac:dyDescent="0.25">
      <c r="A36" s="83" t="str">
        <f>+IF('Tüm Deney Sonuçları'!B39="","",'Tüm Deney Sonuçları'!B39)</f>
        <v/>
      </c>
      <c r="B36" s="84" t="str">
        <f t="shared" si="0"/>
        <v/>
      </c>
      <c r="C36" s="84" t="str">
        <f t="shared" si="4"/>
        <v/>
      </c>
      <c r="D36" s="85" t="str">
        <f>+IF('Tüm Deney Sonuçları'!M39="","",'Tüm Deney Sonuçları'!M39)</f>
        <v/>
      </c>
      <c r="E36" s="86" t="str">
        <f t="shared" si="1"/>
        <v/>
      </c>
      <c r="F36" s="86" t="str">
        <f t="shared" si="2"/>
        <v/>
      </c>
      <c r="G36" s="86" t="str">
        <f t="shared" si="3"/>
        <v/>
      </c>
      <c r="J36" s="34">
        <v>45</v>
      </c>
      <c r="K36" s="36">
        <v>0</v>
      </c>
      <c r="L36" s="36"/>
      <c r="M36" s="34">
        <v>45</v>
      </c>
      <c r="N36" s="36">
        <v>0</v>
      </c>
      <c r="P36" s="125" t="s">
        <v>44</v>
      </c>
      <c r="Q36" s="125"/>
      <c r="R36" s="125"/>
      <c r="S36" s="125"/>
      <c r="T36" s="125"/>
      <c r="U36" s="27">
        <f>COUNTIF(C6:C49,"&lt;1")</f>
        <v>13</v>
      </c>
    </row>
    <row r="37" spans="1:51" ht="24" customHeight="1" x14ac:dyDescent="0.25">
      <c r="A37" s="83" t="str">
        <f>+IF('Tüm Deney Sonuçları'!B40="","",'Tüm Deney Sonuçları'!B40)</f>
        <v/>
      </c>
      <c r="B37" s="84">
        <f t="shared" si="0"/>
        <v>0.33882783882783857</v>
      </c>
      <c r="C37" s="84">
        <f t="shared" si="4"/>
        <v>0.33882783882783857</v>
      </c>
      <c r="D37" s="85">
        <f>+IF('Tüm Deney Sonuçları'!M40="","",'Tüm Deney Sonuçları'!M40)</f>
        <v>2.64</v>
      </c>
      <c r="E37" s="86" t="str">
        <f t="shared" si="1"/>
        <v/>
      </c>
      <c r="F37" s="86" t="str">
        <f t="shared" si="2"/>
        <v/>
      </c>
      <c r="G37" s="86" t="str">
        <f t="shared" si="3"/>
        <v/>
      </c>
      <c r="I37" s="12"/>
      <c r="J37" s="34"/>
      <c r="K37" s="36"/>
      <c r="L37" s="36"/>
      <c r="M37" s="34"/>
      <c r="N37" s="36"/>
      <c r="P37" s="125" t="s">
        <v>2</v>
      </c>
      <c r="Q37" s="125"/>
      <c r="R37" s="125"/>
      <c r="S37" s="125"/>
      <c r="T37" s="125"/>
      <c r="U37" s="27">
        <f>COUNTIF(C6:C49,"&lt;2")-COUNTIF(C6:C49,"&lt;1")</f>
        <v>6</v>
      </c>
    </row>
    <row r="38" spans="1:51" ht="24" customHeight="1" x14ac:dyDescent="0.25">
      <c r="A38" s="83" t="str">
        <f>+IF('Tüm Deney Sonuçları'!B41="","",'Tüm Deney Sonuçları'!B41)</f>
        <v/>
      </c>
      <c r="B38" s="84" t="str">
        <f t="shared" si="0"/>
        <v/>
      </c>
      <c r="C38" s="84" t="str">
        <f t="shared" si="4"/>
        <v/>
      </c>
      <c r="D38" s="85" t="str">
        <f>+IF('Tüm Deney Sonuçları'!M41="","",'Tüm Deney Sonuçları'!M41)</f>
        <v/>
      </c>
      <c r="E38" s="86" t="str">
        <f t="shared" si="1"/>
        <v/>
      </c>
      <c r="F38" s="86" t="str">
        <f t="shared" si="2"/>
        <v/>
      </c>
      <c r="G38" s="86" t="str">
        <f t="shared" si="3"/>
        <v/>
      </c>
      <c r="I38" s="14"/>
      <c r="J38" s="34">
        <v>1</v>
      </c>
      <c r="K38" s="36">
        <v>1</v>
      </c>
      <c r="L38" s="36"/>
      <c r="M38" s="34">
        <v>1</v>
      </c>
      <c r="N38" s="36">
        <v>-1</v>
      </c>
      <c r="O38" s="15"/>
      <c r="P38" s="125" t="s">
        <v>3</v>
      </c>
      <c r="Q38" s="125"/>
      <c r="R38" s="125"/>
      <c r="S38" s="125"/>
      <c r="T38" s="125"/>
      <c r="U38" s="27">
        <f>COUNTIF(C6:C49,"&lt;3")-COUNTIF(C6:C49,"&lt;2")</f>
        <v>2</v>
      </c>
      <c r="V38" s="13"/>
      <c r="W38" s="16"/>
      <c r="X38" s="13"/>
      <c r="Y38" s="13"/>
      <c r="Z38" s="15"/>
      <c r="AA38" s="15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</row>
    <row r="39" spans="1:51" ht="24" customHeight="1" x14ac:dyDescent="0.25">
      <c r="A39" s="83" t="str">
        <f>+IF('Tüm Deney Sonuçları'!B42="","",'Tüm Deney Sonuçları'!B42)</f>
        <v/>
      </c>
      <c r="B39" s="84">
        <f t="shared" si="0"/>
        <v>-0.64407814407814512</v>
      </c>
      <c r="C39" s="84">
        <f t="shared" si="4"/>
        <v>0.64407814407814512</v>
      </c>
      <c r="D39" s="85">
        <f>+IF('Tüm Deney Sonuçları'!M42="","",'Tüm Deney Sonuçları'!M42)</f>
        <v>2.36</v>
      </c>
      <c r="E39" s="86" t="str">
        <f t="shared" si="1"/>
        <v/>
      </c>
      <c r="F39" s="86" t="str">
        <f t="shared" si="2"/>
        <v/>
      </c>
      <c r="G39" s="86" t="str">
        <f t="shared" si="3"/>
        <v/>
      </c>
      <c r="I39" s="12"/>
      <c r="J39" s="34">
        <v>45</v>
      </c>
      <c r="K39" s="36">
        <v>1</v>
      </c>
      <c r="L39" s="36"/>
      <c r="M39" s="34">
        <v>45</v>
      </c>
      <c r="N39" s="36">
        <v>-1</v>
      </c>
      <c r="O39" s="12"/>
      <c r="P39" s="125" t="s">
        <v>4</v>
      </c>
      <c r="Q39" s="125"/>
      <c r="R39" s="125"/>
      <c r="S39" s="125"/>
      <c r="T39" s="125"/>
      <c r="U39" s="27">
        <f>COUNTIF(C6:C49,"&lt;6")-COUNTIF(C6:C49,"&lt;3")</f>
        <v>2</v>
      </c>
      <c r="W39" s="12"/>
      <c r="X39" s="12"/>
      <c r="Z39" s="12"/>
      <c r="AA39" s="12"/>
    </row>
    <row r="40" spans="1:51" ht="24" customHeight="1" x14ac:dyDescent="0.25">
      <c r="A40" s="83" t="str">
        <f>+IF('Tüm Deney Sonuçları'!B43="","",'Tüm Deney Sonuçları'!B43)</f>
        <v/>
      </c>
      <c r="B40" s="84" t="str">
        <f t="shared" si="0"/>
        <v/>
      </c>
      <c r="C40" s="84" t="str">
        <f t="shared" si="4"/>
        <v/>
      </c>
      <c r="D40" s="85" t="str">
        <f>+IF('Tüm Deney Sonuçları'!M43="","",'Tüm Deney Sonuçları'!M43)</f>
        <v/>
      </c>
      <c r="E40" s="86" t="str">
        <f t="shared" si="1"/>
        <v/>
      </c>
      <c r="F40" s="86" t="str">
        <f t="shared" si="2"/>
        <v/>
      </c>
      <c r="G40" s="86" t="str">
        <f t="shared" si="3"/>
        <v/>
      </c>
      <c r="I40" s="15"/>
      <c r="J40" s="34"/>
      <c r="K40" s="36"/>
      <c r="L40" s="36"/>
      <c r="M40" s="34"/>
      <c r="N40" s="36"/>
      <c r="O40" s="15"/>
      <c r="P40" s="125" t="s">
        <v>5</v>
      </c>
      <c r="Q40" s="125"/>
      <c r="R40" s="125"/>
      <c r="S40" s="125"/>
      <c r="T40" s="125"/>
      <c r="U40" s="26">
        <f>AVERAGE(D6:D49)</f>
        <v>2.5434782608695654</v>
      </c>
      <c r="V40" s="15"/>
      <c r="W40" s="12"/>
      <c r="X40" s="15"/>
      <c r="Y40" s="15"/>
      <c r="Z40" s="12"/>
      <c r="AA40" s="15"/>
      <c r="AB40" s="15"/>
      <c r="AD40" s="15"/>
      <c r="AE40" s="15"/>
    </row>
    <row r="41" spans="1:51" ht="24" customHeight="1" x14ac:dyDescent="0.25">
      <c r="A41" s="83" t="str">
        <f>+IF('Tüm Deney Sonuçları'!B44="","",'Tüm Deney Sonuçları'!B44)</f>
        <v/>
      </c>
      <c r="B41" s="84" t="str">
        <f t="shared" si="0"/>
        <v/>
      </c>
      <c r="C41" s="84" t="str">
        <f t="shared" si="4"/>
        <v/>
      </c>
      <c r="D41" s="85" t="str">
        <f>+IF('Tüm Deney Sonuçları'!M44="","",'Tüm Deney Sonuçları'!M44)</f>
        <v/>
      </c>
      <c r="E41" s="86" t="str">
        <f t="shared" si="1"/>
        <v/>
      </c>
      <c r="F41" s="86" t="str">
        <f t="shared" si="2"/>
        <v/>
      </c>
      <c r="G41" s="86" t="str">
        <f t="shared" si="3"/>
        <v/>
      </c>
      <c r="I41" s="18"/>
      <c r="J41" s="34">
        <v>1</v>
      </c>
      <c r="K41" s="36">
        <v>2</v>
      </c>
      <c r="L41" s="37"/>
      <c r="M41" s="34">
        <v>1</v>
      </c>
      <c r="N41" s="36">
        <v>-2</v>
      </c>
      <c r="O41" s="19"/>
      <c r="P41" s="125" t="s">
        <v>40</v>
      </c>
      <c r="Q41" s="125"/>
      <c r="R41" s="125"/>
      <c r="S41" s="125"/>
      <c r="T41" s="125"/>
      <c r="U41" s="26">
        <f>STDEV(D6:D49)</f>
        <v>0.4998054957649416</v>
      </c>
      <c r="V41" s="19"/>
      <c r="W41" s="17"/>
      <c r="X41" s="19"/>
      <c r="Y41" s="19"/>
      <c r="Z41" s="17"/>
      <c r="AA41" s="20"/>
      <c r="AB41" s="20"/>
      <c r="AC41" s="17"/>
      <c r="AD41" s="21"/>
      <c r="AE41" s="21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</row>
    <row r="42" spans="1:51" ht="24" customHeight="1" x14ac:dyDescent="0.25">
      <c r="A42" s="83" t="str">
        <f>+IF('Tüm Deney Sonuçları'!B45="","",'Tüm Deney Sonuçları'!B45)</f>
        <v/>
      </c>
      <c r="B42" s="84">
        <f t="shared" si="0"/>
        <v>-1.2057387057387057</v>
      </c>
      <c r="C42" s="84">
        <f t="shared" si="4"/>
        <v>1.2057387057387057</v>
      </c>
      <c r="D42" s="85">
        <f>+IF('Tüm Deney Sonuçları'!M45="","",'Tüm Deney Sonuçları'!M45)</f>
        <v>2.2000000000000002</v>
      </c>
      <c r="E42" s="86" t="str">
        <f t="shared" si="1"/>
        <v/>
      </c>
      <c r="F42" s="86" t="str">
        <f t="shared" si="2"/>
        <v/>
      </c>
      <c r="G42" s="86" t="str">
        <f t="shared" si="3"/>
        <v/>
      </c>
      <c r="I42" s="16"/>
      <c r="J42" s="34">
        <v>45</v>
      </c>
      <c r="K42" s="36">
        <v>2</v>
      </c>
      <c r="L42" s="37"/>
      <c r="M42" s="34">
        <v>45</v>
      </c>
      <c r="N42" s="36">
        <v>-2</v>
      </c>
      <c r="O42" s="12"/>
      <c r="P42" s="125" t="s">
        <v>6</v>
      </c>
      <c r="Q42" s="125"/>
      <c r="R42" s="125"/>
      <c r="S42" s="125"/>
      <c r="T42" s="125"/>
      <c r="U42" s="26">
        <f>+U41*100/U40</f>
        <v>19.650472483066078</v>
      </c>
      <c r="V42" s="16"/>
      <c r="W42" s="13"/>
      <c r="X42" s="12"/>
      <c r="Y42" s="16"/>
      <c r="Z42" s="13"/>
      <c r="AA42" s="12"/>
      <c r="AB42" s="16"/>
      <c r="AC42" s="13"/>
      <c r="AD42" s="16"/>
      <c r="AE42" s="16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</row>
    <row r="43" spans="1:51" ht="24" customHeight="1" x14ac:dyDescent="0.25">
      <c r="A43" s="83" t="str">
        <f>+IF('Tüm Deney Sonuçları'!B46="","",'Tüm Deney Sonuçları'!B46)</f>
        <v/>
      </c>
      <c r="B43" s="84">
        <f t="shared" si="0"/>
        <v>0.90048840048839918</v>
      </c>
      <c r="C43" s="84">
        <f t="shared" si="4"/>
        <v>0.90048840048839918</v>
      </c>
      <c r="D43" s="85">
        <f>+IF('Tüm Deney Sonuçları'!M46="","",'Tüm Deney Sonuçları'!M46)</f>
        <v>2.8</v>
      </c>
      <c r="E43" s="86" t="str">
        <f t="shared" si="1"/>
        <v/>
      </c>
      <c r="F43" s="86" t="str">
        <f t="shared" si="2"/>
        <v/>
      </c>
      <c r="G43" s="86" t="str">
        <f t="shared" si="3"/>
        <v/>
      </c>
      <c r="H43" s="13"/>
      <c r="I43" s="13"/>
      <c r="J43" s="34"/>
      <c r="K43" s="36"/>
      <c r="L43" s="36"/>
      <c r="M43" s="34"/>
      <c r="N43" s="36"/>
      <c r="O43" s="13"/>
      <c r="P43" s="125" t="s">
        <v>7</v>
      </c>
      <c r="Q43" s="125"/>
      <c r="R43" s="125"/>
      <c r="S43" s="125"/>
      <c r="T43" s="125"/>
      <c r="U43" s="26">
        <f>+MAX(D6:D49)</f>
        <v>3.5</v>
      </c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51" ht="24" customHeight="1" x14ac:dyDescent="0.25">
      <c r="A44" s="83" t="str">
        <f>+IF('Tüm Deney Sonuçları'!B47="","",'Tüm Deney Sonuçları'!B47)</f>
        <v/>
      </c>
      <c r="B44" s="84" t="str">
        <f t="shared" si="0"/>
        <v/>
      </c>
      <c r="C44" s="84" t="str">
        <f t="shared" si="4"/>
        <v/>
      </c>
      <c r="D44" s="85" t="str">
        <f>+IF('Tüm Deney Sonuçları'!M47="","",'Tüm Deney Sonuçları'!M47)</f>
        <v/>
      </c>
      <c r="E44" s="86" t="str">
        <f t="shared" si="1"/>
        <v/>
      </c>
      <c r="F44" s="86" t="str">
        <f t="shared" si="2"/>
        <v/>
      </c>
      <c r="G44" s="86" t="str">
        <f t="shared" si="3"/>
        <v/>
      </c>
      <c r="H44" s="13"/>
      <c r="I44" s="13"/>
      <c r="J44" s="34">
        <v>1</v>
      </c>
      <c r="K44" s="36">
        <v>3</v>
      </c>
      <c r="L44" s="36"/>
      <c r="M44" s="34">
        <v>1</v>
      </c>
      <c r="N44" s="36">
        <v>-3</v>
      </c>
      <c r="O44" s="13"/>
      <c r="P44" s="125" t="s">
        <v>8</v>
      </c>
      <c r="Q44" s="125"/>
      <c r="R44" s="125"/>
      <c r="S44" s="125"/>
      <c r="T44" s="125"/>
      <c r="U44" s="26">
        <f>+MIN(D6:D49)</f>
        <v>1.1000000000000001</v>
      </c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51" ht="24" customHeight="1" x14ac:dyDescent="0.25">
      <c r="A45" s="83" t="str">
        <f>+IF('Tüm Deney Sonuçları'!B48="","",'Tüm Deney Sonuçları'!B48)</f>
        <v/>
      </c>
      <c r="B45" s="84" t="str">
        <f t="shared" si="0"/>
        <v/>
      </c>
      <c r="C45" s="84" t="str">
        <f t="shared" si="4"/>
        <v/>
      </c>
      <c r="D45" s="85" t="str">
        <f>+IF('Tüm Deney Sonuçları'!M48="","",'Tüm Deney Sonuçları'!M48)</f>
        <v/>
      </c>
      <c r="E45" s="86" t="str">
        <f t="shared" si="1"/>
        <v/>
      </c>
      <c r="F45" s="86" t="str">
        <f t="shared" si="2"/>
        <v/>
      </c>
      <c r="G45" s="86" t="str">
        <f t="shared" si="3"/>
        <v/>
      </c>
      <c r="H45" s="18"/>
      <c r="I45" s="22"/>
      <c r="J45" s="34">
        <v>45</v>
      </c>
      <c r="K45" s="36">
        <v>3</v>
      </c>
      <c r="L45" s="36"/>
      <c r="M45" s="34">
        <v>45</v>
      </c>
      <c r="N45" s="36">
        <v>-3</v>
      </c>
      <c r="O45" s="13"/>
      <c r="P45" s="125" t="s">
        <v>25</v>
      </c>
      <c r="Q45" s="125"/>
      <c r="R45" s="125"/>
      <c r="S45" s="125"/>
      <c r="T45" s="125"/>
      <c r="U45" s="26">
        <f>+U41*100/U40</f>
        <v>19.650472483066078</v>
      </c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</row>
    <row r="46" spans="1:51" ht="24" customHeight="1" x14ac:dyDescent="0.25">
      <c r="A46" s="83" t="str">
        <f>+IF('Tüm Deney Sonuçları'!B49="","",'Tüm Deney Sonuçları'!B49)</f>
        <v/>
      </c>
      <c r="B46" s="84" t="str">
        <f t="shared" si="0"/>
        <v/>
      </c>
      <c r="C46" s="84" t="str">
        <f t="shared" si="4"/>
        <v/>
      </c>
      <c r="D46" s="85" t="str">
        <f>+IF('Tüm Deney Sonuçları'!M49="","",'Tüm Deney Sonuçları'!M49)</f>
        <v/>
      </c>
      <c r="E46" s="86" t="str">
        <f t="shared" si="1"/>
        <v/>
      </c>
      <c r="F46" s="86" t="str">
        <f t="shared" si="2"/>
        <v/>
      </c>
      <c r="G46" s="86" t="str">
        <f>IF(C46&gt;2,A46,"")</f>
        <v/>
      </c>
      <c r="H46" s="23"/>
      <c r="I46" s="23"/>
      <c r="J46" s="23"/>
      <c r="K46" s="23"/>
      <c r="L46" s="23"/>
      <c r="M46" s="23"/>
      <c r="N46" s="23"/>
      <c r="O46" s="23"/>
      <c r="P46" s="125" t="s">
        <v>26</v>
      </c>
      <c r="Q46" s="125"/>
      <c r="R46" s="125"/>
      <c r="S46" s="125"/>
      <c r="T46" s="125"/>
      <c r="U46" s="26">
        <f>+(MAX(D6:D49)-MIN(D6:D49))*100/U40</f>
        <v>94.358974358974351</v>
      </c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4"/>
      <c r="AV46" s="24"/>
      <c r="AW46" s="24"/>
      <c r="AX46" s="24"/>
      <c r="AY46" s="24"/>
    </row>
    <row r="47" spans="1:51" ht="24" customHeight="1" thickBot="1" x14ac:dyDescent="0.3">
      <c r="A47" s="83" t="str">
        <f>+IF('Tüm Deney Sonuçları'!B50="","",'Tüm Deney Sonuçları'!B50)</f>
        <v/>
      </c>
      <c r="B47" s="84" t="str">
        <f t="shared" si="0"/>
        <v/>
      </c>
      <c r="C47" s="84" t="str">
        <f t="shared" si="4"/>
        <v/>
      </c>
      <c r="D47" s="85" t="str">
        <f>+IF('Tüm Deney Sonuçları'!M50="","",'Tüm Deney Sonuçları'!M50)</f>
        <v/>
      </c>
      <c r="E47" s="86" t="str">
        <f t="shared" si="1"/>
        <v/>
      </c>
      <c r="F47" s="86" t="str">
        <f t="shared" si="2"/>
        <v/>
      </c>
      <c r="G47" s="86" t="str">
        <f>IF(C47&gt;2,A47,"")</f>
        <v/>
      </c>
      <c r="P47" s="125" t="s">
        <v>29</v>
      </c>
      <c r="Q47" s="125"/>
      <c r="R47" s="125"/>
      <c r="S47" s="125"/>
      <c r="T47" s="125"/>
      <c r="U47" s="26">
        <f>+U41/SQRT(U35)</f>
        <v>0.10421665009193257</v>
      </c>
    </row>
    <row r="48" spans="1:51" ht="39.6" customHeight="1" thickBot="1" x14ac:dyDescent="0.3">
      <c r="A48" s="83" t="str">
        <f>+IF('Tüm Deney Sonuçları'!B51="","",'Tüm Deney Sonuçları'!B51)</f>
        <v/>
      </c>
      <c r="B48" s="84" t="str">
        <f t="shared" si="0"/>
        <v/>
      </c>
      <c r="C48" s="84" t="str">
        <f t="shared" si="4"/>
        <v/>
      </c>
      <c r="D48" s="85" t="str">
        <f>+IF('Tüm Deney Sonuçları'!M51="","",'Tüm Deney Sonuçları'!M51)</f>
        <v/>
      </c>
      <c r="E48" s="86" t="str">
        <f t="shared" si="1"/>
        <v/>
      </c>
      <c r="F48" s="86" t="str">
        <f t="shared" si="2"/>
        <v/>
      </c>
      <c r="G48" s="86" t="str">
        <f>IF(C48&gt;2,A48,"")</f>
        <v/>
      </c>
      <c r="I48" s="126" t="s">
        <v>41</v>
      </c>
      <c r="J48" s="126"/>
      <c r="K48" s="126"/>
      <c r="L48" s="126"/>
      <c r="M48" s="126"/>
      <c r="N48" s="42">
        <v>4</v>
      </c>
      <c r="P48" s="125" t="s">
        <v>42</v>
      </c>
      <c r="Q48" s="125"/>
      <c r="R48" s="125"/>
      <c r="S48" s="125"/>
      <c r="T48" s="125"/>
      <c r="U48" s="25">
        <f>+$N$48*$U$40*2.8/100</f>
        <v>0.28486956521739132</v>
      </c>
    </row>
    <row r="49" spans="1:7" ht="22.5" customHeight="1" x14ac:dyDescent="0.25">
      <c r="A49" s="83" t="str">
        <f>+IF('Tüm Deney Sonuçları'!B52="","",'Tüm Deney Sonuçları'!B52)</f>
        <v/>
      </c>
      <c r="B49" s="84" t="str">
        <f t="shared" si="0"/>
        <v/>
      </c>
      <c r="C49" s="84" t="str">
        <f t="shared" si="4"/>
        <v/>
      </c>
      <c r="D49" s="85" t="str">
        <f>+IF('Tüm Deney Sonuçları'!M52="","",'Tüm Deney Sonuçları'!M52)</f>
        <v/>
      </c>
      <c r="E49" s="86" t="str">
        <f t="shared" si="1"/>
        <v/>
      </c>
      <c r="F49" s="86" t="str">
        <f t="shared" si="2"/>
        <v/>
      </c>
      <c r="G49" s="86" t="str">
        <f>IF(C49&gt;2,A49,"")</f>
        <v/>
      </c>
    </row>
  </sheetData>
  <mergeCells count="25">
    <mergeCell ref="A1:A4"/>
    <mergeCell ref="B1:E1"/>
    <mergeCell ref="M1:N1"/>
    <mergeCell ref="B2:E2"/>
    <mergeCell ref="M2:N2"/>
    <mergeCell ref="B3:E4"/>
    <mergeCell ref="M3:N3"/>
    <mergeCell ref="M4:N4"/>
    <mergeCell ref="P44:T44"/>
    <mergeCell ref="J34:N34"/>
    <mergeCell ref="P34:U34"/>
    <mergeCell ref="P35:T35"/>
    <mergeCell ref="P36:T36"/>
    <mergeCell ref="P37:T37"/>
    <mergeCell ref="P38:T38"/>
    <mergeCell ref="P39:T39"/>
    <mergeCell ref="P40:T40"/>
    <mergeCell ref="P41:T41"/>
    <mergeCell ref="P42:T42"/>
    <mergeCell ref="P43:T43"/>
    <mergeCell ref="P45:T45"/>
    <mergeCell ref="P46:T46"/>
    <mergeCell ref="P47:T47"/>
    <mergeCell ref="I48:M48"/>
    <mergeCell ref="P48:T4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9"/>
  <sheetViews>
    <sheetView zoomScale="50" zoomScaleNormal="50" workbookViewId="0">
      <selection activeCell="G2" sqref="G2:G4"/>
    </sheetView>
  </sheetViews>
  <sheetFormatPr defaultColWidth="8.7109375" defaultRowHeight="15" x14ac:dyDescent="0.2"/>
  <cols>
    <col min="1" max="1" width="23.28515625" style="11" customWidth="1"/>
    <col min="2" max="2" width="28.5703125" style="11" customWidth="1"/>
    <col min="3" max="3" width="25.85546875" style="11" customWidth="1"/>
    <col min="4" max="4" width="22.7109375" style="11" customWidth="1"/>
    <col min="5" max="5" width="22.85546875" style="11" customWidth="1"/>
    <col min="6" max="6" width="29" style="11" customWidth="1"/>
    <col min="7" max="7" width="23" style="11" customWidth="1"/>
    <col min="8" max="48" width="10.5703125" style="11" customWidth="1"/>
    <col min="49" max="16384" width="8.7109375" style="11"/>
  </cols>
  <sheetData>
    <row r="1" spans="1:16" ht="28.5" customHeight="1" x14ac:dyDescent="0.2">
      <c r="A1" s="110"/>
      <c r="B1" s="108" t="s">
        <v>113</v>
      </c>
      <c r="C1" s="108"/>
      <c r="D1" s="108"/>
      <c r="E1" s="108"/>
      <c r="F1" s="87" t="s">
        <v>114</v>
      </c>
      <c r="G1" s="87" t="s">
        <v>130</v>
      </c>
      <c r="H1" s="78"/>
      <c r="I1" s="79"/>
      <c r="J1" s="79"/>
      <c r="K1" s="79"/>
      <c r="L1" s="79"/>
      <c r="M1" s="129"/>
      <c r="N1" s="129"/>
      <c r="O1" s="78"/>
      <c r="P1" s="13"/>
    </row>
    <row r="2" spans="1:16" ht="28.5" customHeight="1" x14ac:dyDescent="0.2">
      <c r="A2" s="110"/>
      <c r="B2" s="109" t="s">
        <v>115</v>
      </c>
      <c r="C2" s="109"/>
      <c r="D2" s="109"/>
      <c r="E2" s="109"/>
      <c r="F2" s="87" t="s">
        <v>116</v>
      </c>
      <c r="G2" s="88" t="s">
        <v>152</v>
      </c>
      <c r="H2" s="80"/>
      <c r="I2" s="77"/>
      <c r="J2" s="77"/>
      <c r="K2" s="77"/>
      <c r="L2" s="77"/>
      <c r="M2" s="129"/>
      <c r="N2" s="129"/>
      <c r="O2" s="80"/>
      <c r="P2" s="13"/>
    </row>
    <row r="3" spans="1:16" ht="28.5" customHeight="1" x14ac:dyDescent="0.2">
      <c r="A3" s="110"/>
      <c r="B3" s="109" t="s">
        <v>151</v>
      </c>
      <c r="C3" s="109"/>
      <c r="D3" s="109"/>
      <c r="E3" s="109"/>
      <c r="F3" s="87" t="s">
        <v>117</v>
      </c>
      <c r="G3" s="91"/>
      <c r="H3" s="92"/>
      <c r="I3" s="77"/>
      <c r="J3" s="77"/>
      <c r="K3" s="77"/>
      <c r="L3" s="77"/>
      <c r="M3" s="129"/>
      <c r="N3" s="129"/>
      <c r="O3" s="92"/>
      <c r="P3" s="13"/>
    </row>
    <row r="4" spans="1:16" ht="29.25" customHeight="1" x14ac:dyDescent="0.2">
      <c r="A4" s="110"/>
      <c r="B4" s="109"/>
      <c r="C4" s="109"/>
      <c r="D4" s="109"/>
      <c r="E4" s="109"/>
      <c r="F4" s="87" t="s">
        <v>118</v>
      </c>
      <c r="G4" s="89" t="s">
        <v>119</v>
      </c>
      <c r="H4" s="81"/>
      <c r="I4" s="77"/>
      <c r="J4" s="77"/>
      <c r="K4" s="77"/>
      <c r="L4" s="77"/>
      <c r="M4" s="129"/>
      <c r="N4" s="129"/>
      <c r="O4" s="81"/>
      <c r="P4" s="13"/>
    </row>
    <row r="5" spans="1:16" ht="70.5" customHeight="1" x14ac:dyDescent="0.2">
      <c r="A5" s="82" t="s">
        <v>148</v>
      </c>
      <c r="B5" s="82" t="s">
        <v>27</v>
      </c>
      <c r="C5" s="82" t="s">
        <v>28</v>
      </c>
      <c r="D5" s="82" t="s">
        <v>30</v>
      </c>
      <c r="E5" s="82" t="s">
        <v>31</v>
      </c>
      <c r="F5" s="82" t="s">
        <v>32</v>
      </c>
      <c r="G5" s="82" t="s">
        <v>33</v>
      </c>
    </row>
    <row r="6" spans="1:16" ht="24" customHeight="1" x14ac:dyDescent="0.25">
      <c r="A6" s="83" t="str">
        <f>+IF('Tüm Deney Sonuçları'!B9="","",'Tüm Deney Sonuçları'!B9)</f>
        <v>K5</v>
      </c>
      <c r="B6" s="84">
        <f t="shared" ref="B6:B49" si="0">+IF(D6="","",(D6-$U$40)/$U$48)</f>
        <v>4.0346500104682319E-2</v>
      </c>
      <c r="C6" s="84">
        <f>IF(B6="","",ABS(B6:B49))</f>
        <v>4.0346500104682319E-2</v>
      </c>
      <c r="D6" s="85">
        <f>+IF('Tüm Deney Sonuçları'!N9="","",'Tüm Deney Sonuçları'!N9)</f>
        <v>2350</v>
      </c>
      <c r="E6" s="86" t="str">
        <f t="shared" ref="E6:E49" si="1">+IF(B6="","",A6)</f>
        <v>K5</v>
      </c>
      <c r="F6" s="86" t="str">
        <f t="shared" ref="F6:F49" si="2">IF(C6="",A6,"")</f>
        <v/>
      </c>
      <c r="G6" s="86" t="str">
        <f t="shared" ref="G6:G45" si="3">IF(B6="","",IF(C6&gt;2,A6,""))</f>
        <v/>
      </c>
    </row>
    <row r="7" spans="1:16" ht="24" customHeight="1" x14ac:dyDescent="0.25">
      <c r="A7" s="83" t="str">
        <f>+IF('Tüm Deney Sonuçları'!B10="","",'Tüm Deney Sonuçları'!B10)</f>
        <v>K2</v>
      </c>
      <c r="B7" s="84">
        <f t="shared" si="0"/>
        <v>9.8140135389764051E-3</v>
      </c>
      <c r="C7" s="84">
        <f>IF(B7="","",ABS(B7:B49))</f>
        <v>9.8140135389764051E-3</v>
      </c>
      <c r="D7" s="85">
        <f>+IF('Tüm Deney Sonuçları'!N10="","",'Tüm Deney Sonuçları'!N10)</f>
        <v>2342</v>
      </c>
      <c r="E7" s="86" t="str">
        <f t="shared" si="1"/>
        <v>K2</v>
      </c>
      <c r="F7" s="86" t="str">
        <f t="shared" si="2"/>
        <v/>
      </c>
      <c r="G7" s="86" t="str">
        <f t="shared" si="3"/>
        <v/>
      </c>
    </row>
    <row r="8" spans="1:16" ht="24" customHeight="1" x14ac:dyDescent="0.25">
      <c r="A8" s="83" t="str">
        <f>+IF('Tüm Deney Sonuçları'!B11="","",'Tüm Deney Sonuçları'!B11)</f>
        <v>K3</v>
      </c>
      <c r="B8" s="84">
        <f t="shared" si="0"/>
        <v>6.7062425849674992E-2</v>
      </c>
      <c r="C8" s="84">
        <f>IF(B8="","",ABS(B8:B49))</f>
        <v>6.7062425849674992E-2</v>
      </c>
      <c r="D8" s="85">
        <f>+IF('Tüm Deney Sonuçları'!N11="","",'Tüm Deney Sonuçları'!N11)</f>
        <v>2357</v>
      </c>
      <c r="E8" s="86" t="str">
        <f t="shared" si="1"/>
        <v>K3</v>
      </c>
      <c r="F8" s="86" t="str">
        <f t="shared" si="2"/>
        <v/>
      </c>
      <c r="G8" s="86" t="str">
        <f t="shared" si="3"/>
        <v/>
      </c>
    </row>
    <row r="9" spans="1:16" ht="24" customHeight="1" x14ac:dyDescent="0.25">
      <c r="A9" s="83" t="str">
        <f>+IF('Tüm Deney Sonuçları'!B12="","",'Tüm Deney Sonuçları'!B12)</f>
        <v>K8</v>
      </c>
      <c r="B9" s="84">
        <f t="shared" si="0"/>
        <v>7.851210831181471E-2</v>
      </c>
      <c r="C9" s="84">
        <f>IF(B9="","",ABS(B9:B49))</f>
        <v>7.851210831181471E-2</v>
      </c>
      <c r="D9" s="85">
        <f>+IF('Tüm Deney Sonuçları'!N12="","",'Tüm Deney Sonuçları'!N12)</f>
        <v>2360</v>
      </c>
      <c r="E9" s="86" t="str">
        <f t="shared" si="1"/>
        <v>K8</v>
      </c>
      <c r="F9" s="86" t="str">
        <f t="shared" si="2"/>
        <v/>
      </c>
      <c r="G9" s="86" t="str">
        <f t="shared" si="3"/>
        <v/>
      </c>
    </row>
    <row r="10" spans="1:16" ht="24" customHeight="1" x14ac:dyDescent="0.25">
      <c r="A10" s="83" t="str">
        <f>+IF('Tüm Deney Sonuçları'!B13="","",'Tüm Deney Sonuçları'!B13)</f>
        <v>K9</v>
      </c>
      <c r="B10" s="84" t="str">
        <f t="shared" si="0"/>
        <v/>
      </c>
      <c r="C10" s="84" t="str">
        <f>IF(B10="","",ABS(B10:B49))</f>
        <v/>
      </c>
      <c r="D10" s="85" t="str">
        <f>+IF('Tüm Deney Sonuçları'!N13="","",'Tüm Deney Sonuçları'!N13)</f>
        <v/>
      </c>
      <c r="E10" s="86" t="str">
        <f t="shared" si="1"/>
        <v/>
      </c>
      <c r="F10" s="86" t="str">
        <f t="shared" si="2"/>
        <v>K9</v>
      </c>
      <c r="G10" s="86" t="str">
        <f t="shared" si="3"/>
        <v/>
      </c>
    </row>
    <row r="11" spans="1:16" ht="24" customHeight="1" x14ac:dyDescent="0.25">
      <c r="A11" s="83" t="str">
        <f>+IF('Tüm Deney Sonuçları'!B14="","",'Tüm Deney Sonuçları'!B14)</f>
        <v>K12</v>
      </c>
      <c r="B11" s="84">
        <f t="shared" si="0"/>
        <v>4.79796217461088E-2</v>
      </c>
      <c r="C11" s="84">
        <f>IF(B11="","",ABS(B11:B49))</f>
        <v>4.79796217461088E-2</v>
      </c>
      <c r="D11" s="85">
        <f>+IF('Tüm Deney Sonuçları'!N14="","",'Tüm Deney Sonuçları'!N14)</f>
        <v>2352</v>
      </c>
      <c r="E11" s="86" t="str">
        <f t="shared" si="1"/>
        <v>K12</v>
      </c>
      <c r="F11" s="86" t="str">
        <f t="shared" si="2"/>
        <v/>
      </c>
      <c r="G11" s="86" t="str">
        <f t="shared" si="3"/>
        <v/>
      </c>
    </row>
    <row r="12" spans="1:16" ht="24" customHeight="1" x14ac:dyDescent="0.25">
      <c r="A12" s="83" t="str">
        <f>+IF('Tüm Deney Sonuçları'!B15="","",'Tüm Deney Sonuçları'!B15)</f>
        <v>K15</v>
      </c>
      <c r="B12" s="84" t="str">
        <f t="shared" si="0"/>
        <v/>
      </c>
      <c r="C12" s="84" t="str">
        <f>IF(B12="","",ABS(B12:B49))</f>
        <v/>
      </c>
      <c r="D12" s="85" t="str">
        <f>+IF('Tüm Deney Sonuçları'!N15="","",'Tüm Deney Sonuçları'!N15)</f>
        <v/>
      </c>
      <c r="E12" s="86" t="str">
        <f t="shared" si="1"/>
        <v/>
      </c>
      <c r="F12" s="86" t="str">
        <f t="shared" si="2"/>
        <v>K15</v>
      </c>
      <c r="G12" s="86" t="str">
        <f t="shared" si="3"/>
        <v/>
      </c>
    </row>
    <row r="13" spans="1:16" ht="24" customHeight="1" x14ac:dyDescent="0.25">
      <c r="A13" s="83" t="str">
        <f>+IF('Tüm Deney Sonuçları'!B16="","",'Tüm Deney Sonuçları'!B16)</f>
        <v>K22</v>
      </c>
      <c r="B13" s="84" t="str">
        <f t="shared" si="0"/>
        <v/>
      </c>
      <c r="C13" s="84" t="str">
        <f>IF(B13="","",ABS(B13:B49))</f>
        <v/>
      </c>
      <c r="D13" s="85" t="str">
        <f>+IF('Tüm Deney Sonuçları'!N16="","",'Tüm Deney Sonuçları'!N16)</f>
        <v/>
      </c>
      <c r="E13" s="86" t="str">
        <f t="shared" si="1"/>
        <v/>
      </c>
      <c r="F13" s="86" t="str">
        <f t="shared" si="2"/>
        <v>K22</v>
      </c>
      <c r="G13" s="86" t="str">
        <f t="shared" si="3"/>
        <v/>
      </c>
    </row>
    <row r="14" spans="1:16" ht="24" customHeight="1" x14ac:dyDescent="0.25">
      <c r="A14" s="83" t="str">
        <f>+IF('Tüm Deney Sonuçları'!B17="","",'Tüm Deney Sonuçları'!B17)</f>
        <v>K34</v>
      </c>
      <c r="B14" s="84">
        <f t="shared" si="0"/>
        <v>2.1808918975499266E-3</v>
      </c>
      <c r="C14" s="84">
        <f>IF(B14="","",ABS(B14:B49))</f>
        <v>2.1808918975499266E-3</v>
      </c>
      <c r="D14" s="85">
        <f>+IF('Tüm Deney Sonuçları'!N17="","",'Tüm Deney Sonuçları'!N17)</f>
        <v>2340</v>
      </c>
      <c r="E14" s="86" t="str">
        <f t="shared" si="1"/>
        <v>K34</v>
      </c>
      <c r="F14" s="86" t="str">
        <f t="shared" si="2"/>
        <v/>
      </c>
      <c r="G14" s="86" t="str">
        <f t="shared" si="3"/>
        <v/>
      </c>
    </row>
    <row r="15" spans="1:16" ht="24" customHeight="1" x14ac:dyDescent="0.25">
      <c r="A15" s="83" t="str">
        <f>+IF('Tüm Deney Sonuçları'!B18="","",'Tüm Deney Sonuçları'!B18)</f>
        <v>K5</v>
      </c>
      <c r="B15" s="84" t="str">
        <f t="shared" si="0"/>
        <v/>
      </c>
      <c r="C15" s="84" t="str">
        <f>IF(B15="","",ABS(B15:B49))</f>
        <v/>
      </c>
      <c r="D15" s="85" t="str">
        <f>+IF('Tüm Deney Sonuçları'!N18="","",'Tüm Deney Sonuçları'!N18)</f>
        <v/>
      </c>
      <c r="E15" s="86" t="str">
        <f t="shared" si="1"/>
        <v/>
      </c>
      <c r="F15" s="86" t="str">
        <f t="shared" si="2"/>
        <v>K5</v>
      </c>
      <c r="G15" s="86" t="str">
        <f t="shared" si="3"/>
        <v/>
      </c>
    </row>
    <row r="16" spans="1:16" ht="24" customHeight="1" x14ac:dyDescent="0.25">
      <c r="A16" s="83" t="str">
        <f>+IF('Tüm Deney Sonuçları'!B19="","",'Tüm Deney Sonuçları'!B19)</f>
        <v>K13</v>
      </c>
      <c r="B16" s="84">
        <f t="shared" si="0"/>
        <v>2.1808918975499266E-3</v>
      </c>
      <c r="C16" s="84">
        <f>IF(B16="","",ABS(B16:B49))</f>
        <v>2.1808918975499266E-3</v>
      </c>
      <c r="D16" s="85">
        <f>+IF('Tüm Deney Sonuçları'!N19="","",'Tüm Deney Sonuçları'!N19)</f>
        <v>2340</v>
      </c>
      <c r="E16" s="86" t="str">
        <f t="shared" si="1"/>
        <v>K13</v>
      </c>
      <c r="F16" s="86" t="str">
        <f t="shared" si="2"/>
        <v/>
      </c>
      <c r="G16" s="86" t="str">
        <f t="shared" si="3"/>
        <v/>
      </c>
    </row>
    <row r="17" spans="1:7" ht="24" customHeight="1" x14ac:dyDescent="0.25">
      <c r="A17" s="83" t="str">
        <f>+IF('Tüm Deney Sonuçları'!B20="","",'Tüm Deney Sonuçları'!B20)</f>
        <v>K19</v>
      </c>
      <c r="B17" s="84">
        <f t="shared" si="0"/>
        <v>4.0346500104682319E-2</v>
      </c>
      <c r="C17" s="84">
        <f t="shared" ref="C17:C49" si="4">IF(B17="","",ABS(B17:B49))</f>
        <v>4.0346500104682319E-2</v>
      </c>
      <c r="D17" s="85">
        <f>+IF('Tüm Deney Sonuçları'!N20="","",'Tüm Deney Sonuçları'!N20)</f>
        <v>2350</v>
      </c>
      <c r="E17" s="86" t="str">
        <f t="shared" si="1"/>
        <v>K19</v>
      </c>
      <c r="F17" s="86" t="str">
        <f t="shared" si="2"/>
        <v/>
      </c>
      <c r="G17" s="86" t="str">
        <f t="shared" si="3"/>
        <v/>
      </c>
    </row>
    <row r="18" spans="1:7" ht="24" customHeight="1" x14ac:dyDescent="0.25">
      <c r="A18" s="83" t="str">
        <f>+IF('Tüm Deney Sonuçları'!B21="","",'Tüm Deney Sonuçları'!B21)</f>
        <v>K8</v>
      </c>
      <c r="B18" s="84">
        <f t="shared" si="0"/>
        <v>0.10522803405680739</v>
      </c>
      <c r="C18" s="84">
        <f t="shared" si="4"/>
        <v>0.10522803405680739</v>
      </c>
      <c r="D18" s="85">
        <f>+IF('Tüm Deney Sonuçları'!N21="","",'Tüm Deney Sonuçları'!N21)</f>
        <v>2367</v>
      </c>
      <c r="E18" s="86" t="str">
        <f t="shared" si="1"/>
        <v>K8</v>
      </c>
      <c r="F18" s="86" t="str">
        <f t="shared" si="2"/>
        <v/>
      </c>
      <c r="G18" s="86" t="str">
        <f t="shared" si="3"/>
        <v/>
      </c>
    </row>
    <row r="19" spans="1:7" ht="24" customHeight="1" x14ac:dyDescent="0.25">
      <c r="A19" s="83" t="str">
        <f>+IF('Tüm Deney Sonuçları'!B22="","",'Tüm Deney Sonuçları'!B22)</f>
        <v>K9</v>
      </c>
      <c r="B19" s="84">
        <f t="shared" si="0"/>
        <v>4.0346500104682319E-2</v>
      </c>
      <c r="C19" s="84">
        <f t="shared" si="4"/>
        <v>4.0346500104682319E-2</v>
      </c>
      <c r="D19" s="85">
        <f>+IF('Tüm Deney Sonuçları'!N22="","",'Tüm Deney Sonuçları'!N22)</f>
        <v>2350</v>
      </c>
      <c r="E19" s="86" t="str">
        <f t="shared" si="1"/>
        <v>K9</v>
      </c>
      <c r="F19" s="86" t="str">
        <f t="shared" si="2"/>
        <v/>
      </c>
      <c r="G19" s="86" t="str">
        <f t="shared" si="3"/>
        <v/>
      </c>
    </row>
    <row r="20" spans="1:7" ht="24" customHeight="1" x14ac:dyDescent="0.25">
      <c r="A20" s="83" t="str">
        <f>+IF('Tüm Deney Sonuçları'!B23="","",'Tüm Deney Sonuçları'!B23)</f>
        <v>K17</v>
      </c>
      <c r="B20" s="84" t="str">
        <f t="shared" si="0"/>
        <v/>
      </c>
      <c r="C20" s="84" t="str">
        <f t="shared" si="4"/>
        <v/>
      </c>
      <c r="D20" s="85" t="str">
        <f>+IF('Tüm Deney Sonuçları'!N23="","",'Tüm Deney Sonuçları'!N23)</f>
        <v/>
      </c>
      <c r="E20" s="86" t="str">
        <f t="shared" si="1"/>
        <v/>
      </c>
      <c r="F20" s="86" t="str">
        <f t="shared" si="2"/>
        <v>K17</v>
      </c>
      <c r="G20" s="86" t="str">
        <f t="shared" si="3"/>
        <v/>
      </c>
    </row>
    <row r="21" spans="1:7" ht="24" customHeight="1" x14ac:dyDescent="0.25">
      <c r="A21" s="83" t="str">
        <f>+IF('Tüm Deney Sonuçları'!B24="","",'Tüm Deney Sonuçları'!B24)</f>
        <v>K16</v>
      </c>
      <c r="B21" s="84">
        <f t="shared" si="0"/>
        <v>0.17774268965035894</v>
      </c>
      <c r="C21" s="84">
        <f t="shared" si="4"/>
        <v>0.17774268965035894</v>
      </c>
      <c r="D21" s="85">
        <f>+IF('Tüm Deney Sonuçları'!N24="","",'Tüm Deney Sonuçları'!N24)</f>
        <v>2386</v>
      </c>
      <c r="E21" s="86" t="str">
        <f t="shared" si="1"/>
        <v>K16</v>
      </c>
      <c r="F21" s="86" t="str">
        <f t="shared" si="2"/>
        <v/>
      </c>
      <c r="G21" s="86" t="str">
        <f t="shared" si="3"/>
        <v/>
      </c>
    </row>
    <row r="22" spans="1:7" ht="24" customHeight="1" x14ac:dyDescent="0.25">
      <c r="A22" s="83" t="str">
        <f>+IF('Tüm Deney Sonuçları'!B25="","",'Tüm Deney Sonuçları'!B25)</f>
        <v>K25</v>
      </c>
      <c r="B22" s="84">
        <f t="shared" si="0"/>
        <v>0.61283062321166826</v>
      </c>
      <c r="C22" s="84">
        <f t="shared" si="4"/>
        <v>0.61283062321166826</v>
      </c>
      <c r="D22" s="85">
        <f>+IF('Tüm Deney Sonuçları'!N25="","",'Tüm Deney Sonuçları'!N25)</f>
        <v>2500</v>
      </c>
      <c r="E22" s="86" t="str">
        <f t="shared" si="1"/>
        <v>K25</v>
      </c>
      <c r="F22" s="86" t="str">
        <f t="shared" si="2"/>
        <v/>
      </c>
      <c r="G22" s="86" t="str">
        <f t="shared" si="3"/>
        <v/>
      </c>
    </row>
    <row r="23" spans="1:7" ht="24" customHeight="1" x14ac:dyDescent="0.25">
      <c r="A23" s="83" t="str">
        <f>+IF('Tüm Deney Sonuçları'!B26="","",'Tüm Deney Sonuçları'!B26)</f>
        <v>K34</v>
      </c>
      <c r="B23" s="84" t="str">
        <f t="shared" si="0"/>
        <v/>
      </c>
      <c r="C23" s="84" t="str">
        <f t="shared" si="4"/>
        <v/>
      </c>
      <c r="D23" s="85" t="str">
        <f>+IF('Tüm Deney Sonuçları'!N26="","",'Tüm Deney Sonuçları'!N26)</f>
        <v/>
      </c>
      <c r="E23" s="86" t="str">
        <f t="shared" si="1"/>
        <v/>
      </c>
      <c r="F23" s="86" t="str">
        <f t="shared" si="2"/>
        <v>K34</v>
      </c>
      <c r="G23" s="86" t="str">
        <f t="shared" si="3"/>
        <v/>
      </c>
    </row>
    <row r="24" spans="1:7" ht="24" customHeight="1" x14ac:dyDescent="0.25">
      <c r="A24" s="83" t="str">
        <f>+IF('Tüm Deney Sonuçları'!B27="","",'Tüm Deney Sonuçları'!B27)</f>
        <v/>
      </c>
      <c r="B24" s="84" t="str">
        <f t="shared" si="0"/>
        <v/>
      </c>
      <c r="C24" s="84" t="str">
        <f t="shared" si="4"/>
        <v/>
      </c>
      <c r="D24" s="85" t="str">
        <f>+IF('Tüm Deney Sonuçları'!N27="","",'Tüm Deney Sonuçları'!N27)</f>
        <v/>
      </c>
      <c r="E24" s="86" t="str">
        <f t="shared" si="1"/>
        <v/>
      </c>
      <c r="F24" s="86" t="str">
        <f t="shared" si="2"/>
        <v/>
      </c>
      <c r="G24" s="86" t="str">
        <f t="shared" si="3"/>
        <v/>
      </c>
    </row>
    <row r="25" spans="1:7" ht="24" customHeight="1" x14ac:dyDescent="0.25">
      <c r="A25" s="83" t="str">
        <f>+IF('Tüm Deney Sonuçları'!B28="","",'Tüm Deney Sonuçları'!B28)</f>
        <v/>
      </c>
      <c r="B25" s="84">
        <f t="shared" si="0"/>
        <v>-1.3085351385303031E-2</v>
      </c>
      <c r="C25" s="84">
        <f t="shared" si="4"/>
        <v>1.3085351385303031E-2</v>
      </c>
      <c r="D25" s="85">
        <f>+IF('Tüm Deney Sonuçları'!N28="","",'Tüm Deney Sonuçları'!N28)</f>
        <v>2336</v>
      </c>
      <c r="E25" s="86" t="str">
        <f t="shared" si="1"/>
        <v/>
      </c>
      <c r="F25" s="86" t="str">
        <f t="shared" si="2"/>
        <v/>
      </c>
      <c r="G25" s="86" t="str">
        <f t="shared" si="3"/>
        <v/>
      </c>
    </row>
    <row r="26" spans="1:7" ht="24" customHeight="1" x14ac:dyDescent="0.25">
      <c r="A26" s="83" t="str">
        <f>+IF('Tüm Deney Sonuçları'!B29="","",'Tüm Deney Sonuçları'!B29)</f>
        <v/>
      </c>
      <c r="B26" s="84">
        <f t="shared" si="0"/>
        <v>-1.6901912206016272E-2</v>
      </c>
      <c r="C26" s="84">
        <f t="shared" si="4"/>
        <v>1.6901912206016272E-2</v>
      </c>
      <c r="D26" s="85">
        <f>+IF('Tüm Deney Sonuçları'!N29="","",'Tüm Deney Sonuçları'!N29)</f>
        <v>2335</v>
      </c>
      <c r="E26" s="86" t="str">
        <f t="shared" si="1"/>
        <v/>
      </c>
      <c r="F26" s="86" t="str">
        <f t="shared" si="2"/>
        <v/>
      </c>
      <c r="G26" s="86" t="str">
        <f t="shared" si="3"/>
        <v/>
      </c>
    </row>
    <row r="27" spans="1:7" ht="24" customHeight="1" x14ac:dyDescent="0.25">
      <c r="A27" s="83" t="str">
        <f>+IF('Tüm Deney Sonuçları'!B30="","",'Tüm Deney Sonuçları'!B30)</f>
        <v/>
      </c>
      <c r="B27" s="84">
        <f t="shared" si="0"/>
        <v>-0.99775804312931882</v>
      </c>
      <c r="C27" s="84">
        <f t="shared" si="4"/>
        <v>0.99775804312931882</v>
      </c>
      <c r="D27" s="85">
        <f>+IF('Tüm Deney Sonuçları'!N30="","",'Tüm Deney Sonuçları'!N30)</f>
        <v>2078</v>
      </c>
      <c r="E27" s="86" t="str">
        <f t="shared" si="1"/>
        <v/>
      </c>
      <c r="F27" s="86" t="str">
        <f t="shared" si="2"/>
        <v/>
      </c>
      <c r="G27" s="86" t="str">
        <f t="shared" si="3"/>
        <v/>
      </c>
    </row>
    <row r="28" spans="1:7" ht="24" customHeight="1" x14ac:dyDescent="0.25">
      <c r="A28" s="83" t="str">
        <f>+IF('Tüm Deney Sonuçları'!B31="","",'Tüm Deney Sonuçları'!B31)</f>
        <v/>
      </c>
      <c r="B28" s="84">
        <f t="shared" si="0"/>
        <v>-0.13903185846883992</v>
      </c>
      <c r="C28" s="84">
        <f t="shared" si="4"/>
        <v>0.13903185846883992</v>
      </c>
      <c r="D28" s="85">
        <f>+IF('Tüm Deney Sonuçları'!N31="","",'Tüm Deney Sonuçları'!N31)</f>
        <v>2303</v>
      </c>
      <c r="E28" s="86" t="str">
        <f t="shared" si="1"/>
        <v/>
      </c>
      <c r="F28" s="86" t="str">
        <f t="shared" si="2"/>
        <v/>
      </c>
      <c r="G28" s="86" t="str">
        <f t="shared" si="3"/>
        <v/>
      </c>
    </row>
    <row r="29" spans="1:7" ht="24" customHeight="1" x14ac:dyDescent="0.25">
      <c r="A29" s="83" t="str">
        <f>+IF('Tüm Deney Sonuçları'!B32="","",'Tüm Deney Sonuçları'!B32)</f>
        <v/>
      </c>
      <c r="B29" s="84">
        <f t="shared" si="0"/>
        <v>-3.5984716309582471E-2</v>
      </c>
      <c r="C29" s="84">
        <f t="shared" si="4"/>
        <v>3.5984716309582471E-2</v>
      </c>
      <c r="D29" s="85">
        <f>+IF('Tüm Deney Sonuçları'!N32="","",'Tüm Deney Sonuçları'!N32)</f>
        <v>2330</v>
      </c>
      <c r="E29" s="86" t="str">
        <f t="shared" si="1"/>
        <v/>
      </c>
      <c r="F29" s="86" t="str">
        <f t="shared" si="2"/>
        <v/>
      </c>
      <c r="G29" s="86" t="str">
        <f t="shared" si="3"/>
        <v/>
      </c>
    </row>
    <row r="30" spans="1:7" ht="24" customHeight="1" x14ac:dyDescent="0.25">
      <c r="A30" s="83" t="str">
        <f>+IF('Tüm Deney Sonuçları'!B33="","",'Tüm Deney Sonuçları'!B33)</f>
        <v/>
      </c>
      <c r="B30" s="84">
        <f t="shared" si="0"/>
        <v>-2.4535033847442749E-2</v>
      </c>
      <c r="C30" s="84">
        <f t="shared" si="4"/>
        <v>2.4535033847442749E-2</v>
      </c>
      <c r="D30" s="85">
        <f>+IF('Tüm Deney Sonuçları'!N33="","",'Tüm Deney Sonuçları'!N33)</f>
        <v>2333</v>
      </c>
      <c r="E30" s="86" t="str">
        <f t="shared" si="1"/>
        <v/>
      </c>
      <c r="F30" s="86" t="str">
        <f t="shared" si="2"/>
        <v/>
      </c>
      <c r="G30" s="86" t="str">
        <f t="shared" si="3"/>
        <v/>
      </c>
    </row>
    <row r="31" spans="1:7" ht="24" customHeight="1" x14ac:dyDescent="0.25">
      <c r="A31" s="83" t="str">
        <f>+IF('Tüm Deney Sonuçları'!B34="","",'Tüm Deney Sonuçları'!B34)</f>
        <v/>
      </c>
      <c r="B31" s="84">
        <f t="shared" si="0"/>
        <v>9.8140135389764051E-3</v>
      </c>
      <c r="C31" s="84">
        <f t="shared" si="4"/>
        <v>9.8140135389764051E-3</v>
      </c>
      <c r="D31" s="85">
        <f>+IF('Tüm Deney Sonuçları'!N34="","",'Tüm Deney Sonuçları'!N34)</f>
        <v>2342</v>
      </c>
      <c r="E31" s="86" t="str">
        <f t="shared" si="1"/>
        <v/>
      </c>
      <c r="F31" s="86" t="str">
        <f t="shared" si="2"/>
        <v/>
      </c>
      <c r="G31" s="86" t="str">
        <f t="shared" si="3"/>
        <v/>
      </c>
    </row>
    <row r="32" spans="1:7" ht="24" customHeight="1" x14ac:dyDescent="0.25">
      <c r="A32" s="83" t="str">
        <f>+IF('Tüm Deney Sonuçları'!B35="","",'Tüm Deney Sonuçları'!B35)</f>
        <v/>
      </c>
      <c r="B32" s="84" t="str">
        <f t="shared" si="0"/>
        <v/>
      </c>
      <c r="C32" s="84" t="str">
        <f t="shared" si="4"/>
        <v/>
      </c>
      <c r="D32" s="85" t="str">
        <f>+IF('Tüm Deney Sonuçları'!N35="","",'Tüm Deney Sonuçları'!N35)</f>
        <v/>
      </c>
      <c r="E32" s="86" t="str">
        <f t="shared" si="1"/>
        <v/>
      </c>
      <c r="F32" s="86" t="str">
        <f t="shared" si="2"/>
        <v/>
      </c>
      <c r="G32" s="86" t="str">
        <f t="shared" si="3"/>
        <v/>
      </c>
    </row>
    <row r="33" spans="1:51" ht="24" customHeight="1" x14ac:dyDescent="0.25">
      <c r="A33" s="83" t="str">
        <f>+IF('Tüm Deney Sonuçları'!B36="","",'Tüm Deney Sonuçları'!B36)</f>
        <v/>
      </c>
      <c r="B33" s="84" t="str">
        <f t="shared" si="0"/>
        <v/>
      </c>
      <c r="C33" s="84" t="str">
        <f t="shared" si="4"/>
        <v/>
      </c>
      <c r="D33" s="85" t="str">
        <f>+IF('Tüm Deney Sonuçları'!N36="","",'Tüm Deney Sonuçları'!N36)</f>
        <v/>
      </c>
      <c r="E33" s="86" t="str">
        <f t="shared" si="1"/>
        <v/>
      </c>
      <c r="F33" s="86" t="str">
        <f t="shared" si="2"/>
        <v/>
      </c>
      <c r="G33" s="86" t="str">
        <f t="shared" si="3"/>
        <v/>
      </c>
    </row>
    <row r="34" spans="1:51" ht="36" customHeight="1" x14ac:dyDescent="0.25">
      <c r="A34" s="83" t="str">
        <f>+IF('Tüm Deney Sonuçları'!B37="","",'Tüm Deney Sonuçları'!B37)</f>
        <v/>
      </c>
      <c r="B34" s="84" t="str">
        <f t="shared" si="0"/>
        <v/>
      </c>
      <c r="C34" s="84" t="str">
        <f t="shared" si="4"/>
        <v/>
      </c>
      <c r="D34" s="85" t="str">
        <f>+IF('Tüm Deney Sonuçları'!N37="","",'Tüm Deney Sonuçları'!N37)</f>
        <v/>
      </c>
      <c r="E34" s="86" t="str">
        <f t="shared" si="1"/>
        <v/>
      </c>
      <c r="F34" s="86" t="str">
        <f t="shared" si="2"/>
        <v/>
      </c>
      <c r="G34" s="86" t="str">
        <f t="shared" si="3"/>
        <v/>
      </c>
      <c r="J34" s="128" t="s">
        <v>43</v>
      </c>
      <c r="K34" s="128"/>
      <c r="L34" s="128"/>
      <c r="M34" s="128"/>
      <c r="N34" s="128"/>
      <c r="P34" s="128" t="s">
        <v>133</v>
      </c>
      <c r="Q34" s="128"/>
      <c r="R34" s="128"/>
      <c r="S34" s="128"/>
      <c r="T34" s="128"/>
      <c r="U34" s="128"/>
    </row>
    <row r="35" spans="1:51" ht="24" customHeight="1" x14ac:dyDescent="0.25">
      <c r="A35" s="83" t="str">
        <f>+IF('Tüm Deney Sonuçları'!B38="","",'Tüm Deney Sonuçları'!B38)</f>
        <v/>
      </c>
      <c r="B35" s="84" t="str">
        <f t="shared" si="0"/>
        <v/>
      </c>
      <c r="C35" s="84" t="str">
        <f t="shared" si="4"/>
        <v/>
      </c>
      <c r="D35" s="85" t="str">
        <f>+IF('Tüm Deney Sonuçları'!N38="","",'Tüm Deney Sonuçları'!N38)</f>
        <v/>
      </c>
      <c r="E35" s="86" t="str">
        <f t="shared" si="1"/>
        <v/>
      </c>
      <c r="F35" s="86" t="str">
        <f t="shared" si="2"/>
        <v/>
      </c>
      <c r="G35" s="86" t="str">
        <f t="shared" si="3"/>
        <v/>
      </c>
      <c r="J35" s="34">
        <v>1</v>
      </c>
      <c r="K35" s="36">
        <v>0</v>
      </c>
      <c r="L35" s="36"/>
      <c r="M35" s="34">
        <v>1</v>
      </c>
      <c r="N35" s="36">
        <v>0</v>
      </c>
      <c r="P35" s="125" t="s">
        <v>0</v>
      </c>
      <c r="Q35" s="125"/>
      <c r="R35" s="125"/>
      <c r="S35" s="125"/>
      <c r="T35" s="125"/>
      <c r="U35" s="27">
        <f>COUNT(D6:D49)</f>
        <v>21</v>
      </c>
    </row>
    <row r="36" spans="1:51" ht="24" customHeight="1" x14ac:dyDescent="0.25">
      <c r="A36" s="83" t="str">
        <f>+IF('Tüm Deney Sonuçları'!B39="","",'Tüm Deney Sonuçları'!B39)</f>
        <v/>
      </c>
      <c r="B36" s="84" t="str">
        <f t="shared" si="0"/>
        <v/>
      </c>
      <c r="C36" s="84" t="str">
        <f t="shared" si="4"/>
        <v/>
      </c>
      <c r="D36" s="85" t="str">
        <f>+IF('Tüm Deney Sonuçları'!N39="","",'Tüm Deney Sonuçları'!N39)</f>
        <v/>
      </c>
      <c r="E36" s="86" t="str">
        <f t="shared" si="1"/>
        <v/>
      </c>
      <c r="F36" s="86" t="str">
        <f t="shared" si="2"/>
        <v/>
      </c>
      <c r="G36" s="86" t="str">
        <f t="shared" si="3"/>
        <v/>
      </c>
      <c r="J36" s="34">
        <v>45</v>
      </c>
      <c r="K36" s="36">
        <v>0</v>
      </c>
      <c r="L36" s="36"/>
      <c r="M36" s="34">
        <v>45</v>
      </c>
      <c r="N36" s="36">
        <v>0</v>
      </c>
      <c r="P36" s="125" t="s">
        <v>44</v>
      </c>
      <c r="Q36" s="125"/>
      <c r="R36" s="125"/>
      <c r="S36" s="125"/>
      <c r="T36" s="125"/>
      <c r="U36" s="27">
        <f>COUNTIF(C6:C49,"&lt;1")</f>
        <v>21</v>
      </c>
    </row>
    <row r="37" spans="1:51" ht="24" customHeight="1" x14ac:dyDescent="0.25">
      <c r="A37" s="83" t="str">
        <f>+IF('Tüm Deney Sonuçları'!B40="","",'Tüm Deney Sonuçları'!B40)</f>
        <v/>
      </c>
      <c r="B37" s="84" t="str">
        <f t="shared" si="0"/>
        <v/>
      </c>
      <c r="C37" s="84" t="str">
        <f t="shared" si="4"/>
        <v/>
      </c>
      <c r="D37" s="85" t="str">
        <f>+IF('Tüm Deney Sonuçları'!N40="","",'Tüm Deney Sonuçları'!N40)</f>
        <v/>
      </c>
      <c r="E37" s="86" t="str">
        <f t="shared" si="1"/>
        <v/>
      </c>
      <c r="F37" s="86" t="str">
        <f t="shared" si="2"/>
        <v/>
      </c>
      <c r="G37" s="86" t="str">
        <f t="shared" si="3"/>
        <v/>
      </c>
      <c r="I37" s="12"/>
      <c r="J37" s="34"/>
      <c r="K37" s="36"/>
      <c r="L37" s="36"/>
      <c r="M37" s="34"/>
      <c r="N37" s="36"/>
      <c r="P37" s="125" t="s">
        <v>2</v>
      </c>
      <c r="Q37" s="125"/>
      <c r="R37" s="125"/>
      <c r="S37" s="125"/>
      <c r="T37" s="125"/>
      <c r="U37" s="27">
        <f>COUNTIF(C6:C49,"&lt;2")-COUNTIF(C6:C49,"&lt;1")</f>
        <v>0</v>
      </c>
    </row>
    <row r="38" spans="1:51" ht="24" customHeight="1" x14ac:dyDescent="0.25">
      <c r="A38" s="83" t="str">
        <f>+IF('Tüm Deney Sonuçları'!B41="","",'Tüm Deney Sonuçları'!B41)</f>
        <v/>
      </c>
      <c r="B38" s="84" t="str">
        <f t="shared" si="0"/>
        <v/>
      </c>
      <c r="C38" s="84" t="str">
        <f t="shared" si="4"/>
        <v/>
      </c>
      <c r="D38" s="85" t="str">
        <f>+IF('Tüm Deney Sonuçları'!N41="","",'Tüm Deney Sonuçları'!N41)</f>
        <v/>
      </c>
      <c r="E38" s="86" t="str">
        <f t="shared" si="1"/>
        <v/>
      </c>
      <c r="F38" s="86" t="str">
        <f t="shared" si="2"/>
        <v/>
      </c>
      <c r="G38" s="86" t="str">
        <f t="shared" si="3"/>
        <v/>
      </c>
      <c r="I38" s="14"/>
      <c r="J38" s="34">
        <v>1</v>
      </c>
      <c r="K38" s="36">
        <v>1</v>
      </c>
      <c r="L38" s="36"/>
      <c r="M38" s="34">
        <v>1</v>
      </c>
      <c r="N38" s="36">
        <v>-1</v>
      </c>
      <c r="O38" s="15"/>
      <c r="P38" s="125" t="s">
        <v>3</v>
      </c>
      <c r="Q38" s="125"/>
      <c r="R38" s="125"/>
      <c r="S38" s="125"/>
      <c r="T38" s="125"/>
      <c r="U38" s="27">
        <f>COUNTIF(C6:C49,"&lt;3")-COUNTIF(C6:C49,"&lt;2")</f>
        <v>0</v>
      </c>
      <c r="V38" s="13"/>
      <c r="W38" s="16"/>
      <c r="X38" s="13"/>
      <c r="Y38" s="13"/>
      <c r="Z38" s="15"/>
      <c r="AA38" s="15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</row>
    <row r="39" spans="1:51" ht="24" customHeight="1" x14ac:dyDescent="0.25">
      <c r="A39" s="83" t="str">
        <f>+IF('Tüm Deney Sonuçları'!B42="","",'Tüm Deney Sonuçları'!B42)</f>
        <v/>
      </c>
      <c r="B39" s="84" t="str">
        <f t="shared" si="0"/>
        <v/>
      </c>
      <c r="C39" s="84" t="str">
        <f t="shared" si="4"/>
        <v/>
      </c>
      <c r="D39" s="85" t="str">
        <f>+IF('Tüm Deney Sonuçları'!N42="","",'Tüm Deney Sonuçları'!N42)</f>
        <v/>
      </c>
      <c r="E39" s="86" t="str">
        <f t="shared" si="1"/>
        <v/>
      </c>
      <c r="F39" s="86" t="str">
        <f t="shared" si="2"/>
        <v/>
      </c>
      <c r="G39" s="86" t="str">
        <f t="shared" si="3"/>
        <v/>
      </c>
      <c r="I39" s="12"/>
      <c r="J39" s="34">
        <v>45</v>
      </c>
      <c r="K39" s="36">
        <v>1</v>
      </c>
      <c r="L39" s="36"/>
      <c r="M39" s="34">
        <v>45</v>
      </c>
      <c r="N39" s="36">
        <v>-1</v>
      </c>
      <c r="O39" s="12"/>
      <c r="P39" s="125" t="s">
        <v>4</v>
      </c>
      <c r="Q39" s="125"/>
      <c r="R39" s="125"/>
      <c r="S39" s="125"/>
      <c r="T39" s="125"/>
      <c r="U39" s="27">
        <f>COUNTIF(C6:C49,"&lt;6")-COUNTIF(C6:C49,"&lt;3")</f>
        <v>0</v>
      </c>
      <c r="W39" s="12"/>
      <c r="X39" s="12"/>
      <c r="Z39" s="12"/>
      <c r="AA39" s="12"/>
    </row>
    <row r="40" spans="1:51" ht="24" customHeight="1" x14ac:dyDescent="0.25">
      <c r="A40" s="83" t="str">
        <f>+IF('Tüm Deney Sonuçları'!B43="","",'Tüm Deney Sonuçları'!B43)</f>
        <v/>
      </c>
      <c r="B40" s="84" t="str">
        <f t="shared" si="0"/>
        <v/>
      </c>
      <c r="C40" s="84" t="str">
        <f t="shared" si="4"/>
        <v/>
      </c>
      <c r="D40" s="85" t="str">
        <f>+IF('Tüm Deney Sonuçları'!N43="","",'Tüm Deney Sonuçları'!N43)</f>
        <v/>
      </c>
      <c r="E40" s="86" t="str">
        <f t="shared" si="1"/>
        <v/>
      </c>
      <c r="F40" s="86" t="str">
        <f t="shared" si="2"/>
        <v/>
      </c>
      <c r="G40" s="86" t="str">
        <f t="shared" si="3"/>
        <v/>
      </c>
      <c r="I40" s="15"/>
      <c r="J40" s="34"/>
      <c r="K40" s="36"/>
      <c r="L40" s="36"/>
      <c r="M40" s="34"/>
      <c r="N40" s="36"/>
      <c r="O40" s="15"/>
      <c r="P40" s="125" t="s">
        <v>5</v>
      </c>
      <c r="Q40" s="125"/>
      <c r="R40" s="125"/>
      <c r="S40" s="125"/>
      <c r="T40" s="125"/>
      <c r="U40" s="26">
        <f>AVERAGE(D6:D49)</f>
        <v>2339.4285714285716</v>
      </c>
      <c r="V40" s="15"/>
      <c r="W40" s="12"/>
      <c r="X40" s="15"/>
      <c r="Y40" s="15"/>
      <c r="Z40" s="12"/>
      <c r="AA40" s="15"/>
      <c r="AB40" s="15"/>
      <c r="AD40" s="15"/>
      <c r="AE40" s="15"/>
    </row>
    <row r="41" spans="1:51" ht="24" customHeight="1" x14ac:dyDescent="0.25">
      <c r="A41" s="83" t="str">
        <f>+IF('Tüm Deney Sonuçları'!B44="","",'Tüm Deney Sonuçları'!B44)</f>
        <v/>
      </c>
      <c r="B41" s="84" t="str">
        <f t="shared" si="0"/>
        <v/>
      </c>
      <c r="C41" s="84" t="str">
        <f t="shared" si="4"/>
        <v/>
      </c>
      <c r="D41" s="85" t="str">
        <f>+IF('Tüm Deney Sonuçları'!N44="","",'Tüm Deney Sonuçları'!N44)</f>
        <v/>
      </c>
      <c r="E41" s="86" t="str">
        <f t="shared" si="1"/>
        <v/>
      </c>
      <c r="F41" s="86" t="str">
        <f t="shared" si="2"/>
        <v/>
      </c>
      <c r="G41" s="86" t="str">
        <f t="shared" si="3"/>
        <v/>
      </c>
      <c r="I41" s="18"/>
      <c r="J41" s="34">
        <v>1</v>
      </c>
      <c r="K41" s="36">
        <v>2</v>
      </c>
      <c r="L41" s="37"/>
      <c r="M41" s="34">
        <v>1</v>
      </c>
      <c r="N41" s="36">
        <v>-2</v>
      </c>
      <c r="O41" s="19"/>
      <c r="P41" s="125" t="s">
        <v>40</v>
      </c>
      <c r="Q41" s="125"/>
      <c r="R41" s="125"/>
      <c r="S41" s="125"/>
      <c r="T41" s="125"/>
      <c r="U41" s="26">
        <f>STDEV(D6:D49)</f>
        <v>70.686329250125453</v>
      </c>
      <c r="V41" s="19"/>
      <c r="W41" s="17"/>
      <c r="X41" s="19"/>
      <c r="Y41" s="19"/>
      <c r="Z41" s="17"/>
      <c r="AA41" s="20"/>
      <c r="AB41" s="20"/>
      <c r="AC41" s="17"/>
      <c r="AD41" s="21"/>
      <c r="AE41" s="21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</row>
    <row r="42" spans="1:51" ht="24" customHeight="1" x14ac:dyDescent="0.25">
      <c r="A42" s="83" t="str">
        <f>+IF('Tüm Deney Sonuçları'!B45="","",'Tüm Deney Sonuçları'!B45)</f>
        <v/>
      </c>
      <c r="B42" s="84">
        <f t="shared" si="0"/>
        <v>2.8896817642542604E-2</v>
      </c>
      <c r="C42" s="84">
        <f t="shared" si="4"/>
        <v>2.8896817642542604E-2</v>
      </c>
      <c r="D42" s="85">
        <f>+IF('Tüm Deney Sonuçları'!N45="","",'Tüm Deney Sonuçları'!N45)</f>
        <v>2347</v>
      </c>
      <c r="E42" s="86" t="str">
        <f t="shared" si="1"/>
        <v/>
      </c>
      <c r="F42" s="86" t="str">
        <f t="shared" si="2"/>
        <v/>
      </c>
      <c r="G42" s="86" t="str">
        <f t="shared" si="3"/>
        <v/>
      </c>
      <c r="I42" s="16"/>
      <c r="J42" s="34">
        <v>45</v>
      </c>
      <c r="K42" s="36">
        <v>2</v>
      </c>
      <c r="L42" s="37"/>
      <c r="M42" s="34">
        <v>45</v>
      </c>
      <c r="N42" s="36">
        <v>-2</v>
      </c>
      <c r="O42" s="12"/>
      <c r="P42" s="125" t="s">
        <v>6</v>
      </c>
      <c r="Q42" s="125"/>
      <c r="R42" s="125"/>
      <c r="S42" s="125"/>
      <c r="T42" s="125"/>
      <c r="U42" s="26">
        <f>+U41*100/U40</f>
        <v>3.0215211574919283</v>
      </c>
      <c r="V42" s="16"/>
      <c r="W42" s="13"/>
      <c r="X42" s="12"/>
      <c r="Y42" s="16"/>
      <c r="Z42" s="13"/>
      <c r="AA42" s="12"/>
      <c r="AB42" s="16"/>
      <c r="AC42" s="13"/>
      <c r="AD42" s="16"/>
      <c r="AE42" s="16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</row>
    <row r="43" spans="1:51" ht="24" customHeight="1" x14ac:dyDescent="0.25">
      <c r="A43" s="83" t="str">
        <f>+IF('Tüm Deney Sonuçları'!B46="","",'Tüm Deney Sonuçları'!B46)</f>
        <v/>
      </c>
      <c r="B43" s="84">
        <f t="shared" si="0"/>
        <v>-3.5984716309582471E-2</v>
      </c>
      <c r="C43" s="84">
        <f t="shared" si="4"/>
        <v>3.5984716309582471E-2</v>
      </c>
      <c r="D43" s="85">
        <f>+IF('Tüm Deney Sonuçları'!N46="","",'Tüm Deney Sonuçları'!N46)</f>
        <v>2330</v>
      </c>
      <c r="E43" s="86" t="str">
        <f t="shared" si="1"/>
        <v/>
      </c>
      <c r="F43" s="86" t="str">
        <f t="shared" si="2"/>
        <v/>
      </c>
      <c r="G43" s="86" t="str">
        <f t="shared" si="3"/>
        <v/>
      </c>
      <c r="H43" s="13"/>
      <c r="I43" s="13"/>
      <c r="J43" s="34"/>
      <c r="K43" s="36"/>
      <c r="L43" s="36"/>
      <c r="M43" s="34"/>
      <c r="N43" s="36"/>
      <c r="O43" s="13"/>
      <c r="P43" s="125" t="s">
        <v>7</v>
      </c>
      <c r="Q43" s="125"/>
      <c r="R43" s="125"/>
      <c r="S43" s="125"/>
      <c r="T43" s="125"/>
      <c r="U43" s="26">
        <f>+MAX(D6:D49)</f>
        <v>2500</v>
      </c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51" ht="24" customHeight="1" x14ac:dyDescent="0.25">
      <c r="A44" s="83" t="str">
        <f>+IF('Tüm Deney Sonuçları'!B47="","",'Tüm Deney Sonuçları'!B47)</f>
        <v/>
      </c>
      <c r="B44" s="84" t="str">
        <f t="shared" si="0"/>
        <v/>
      </c>
      <c r="C44" s="84" t="str">
        <f t="shared" si="4"/>
        <v/>
      </c>
      <c r="D44" s="85" t="str">
        <f>+IF('Tüm Deney Sonuçları'!N47="","",'Tüm Deney Sonuçları'!N47)</f>
        <v/>
      </c>
      <c r="E44" s="86" t="str">
        <f t="shared" si="1"/>
        <v/>
      </c>
      <c r="F44" s="86" t="str">
        <f t="shared" si="2"/>
        <v/>
      </c>
      <c r="G44" s="86" t="str">
        <f t="shared" si="3"/>
        <v/>
      </c>
      <c r="H44" s="13"/>
      <c r="I44" s="13"/>
      <c r="J44" s="34">
        <v>1</v>
      </c>
      <c r="K44" s="36">
        <v>3</v>
      </c>
      <c r="L44" s="36"/>
      <c r="M44" s="34">
        <v>1</v>
      </c>
      <c r="N44" s="36">
        <v>-3</v>
      </c>
      <c r="O44" s="13"/>
      <c r="P44" s="125" t="s">
        <v>8</v>
      </c>
      <c r="Q44" s="125"/>
      <c r="R44" s="125"/>
      <c r="S44" s="125"/>
      <c r="T44" s="125"/>
      <c r="U44" s="26">
        <f>+MIN(D6:D49)</f>
        <v>2078</v>
      </c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51" ht="24" customHeight="1" x14ac:dyDescent="0.25">
      <c r="A45" s="83" t="str">
        <f>+IF('Tüm Deney Sonuçları'!B48="","",'Tüm Deney Sonuçları'!B48)</f>
        <v/>
      </c>
      <c r="B45" s="84" t="str">
        <f t="shared" si="0"/>
        <v/>
      </c>
      <c r="C45" s="84" t="str">
        <f t="shared" si="4"/>
        <v/>
      </c>
      <c r="D45" s="85" t="str">
        <f>+IF('Tüm Deney Sonuçları'!N48="","",'Tüm Deney Sonuçları'!N48)</f>
        <v/>
      </c>
      <c r="E45" s="86" t="str">
        <f t="shared" si="1"/>
        <v/>
      </c>
      <c r="F45" s="86" t="str">
        <f t="shared" si="2"/>
        <v/>
      </c>
      <c r="G45" s="86" t="str">
        <f t="shared" si="3"/>
        <v/>
      </c>
      <c r="H45" s="18"/>
      <c r="I45" s="22"/>
      <c r="J45" s="34">
        <v>45</v>
      </c>
      <c r="K45" s="36">
        <v>3</v>
      </c>
      <c r="L45" s="36"/>
      <c r="M45" s="34">
        <v>45</v>
      </c>
      <c r="N45" s="36">
        <v>-3</v>
      </c>
      <c r="O45" s="13"/>
      <c r="P45" s="125" t="s">
        <v>25</v>
      </c>
      <c r="Q45" s="125"/>
      <c r="R45" s="125"/>
      <c r="S45" s="125"/>
      <c r="T45" s="125"/>
      <c r="U45" s="26">
        <f>+U41*100/U40</f>
        <v>3.0215211574919283</v>
      </c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</row>
    <row r="46" spans="1:51" ht="24" customHeight="1" x14ac:dyDescent="0.25">
      <c r="A46" s="83" t="str">
        <f>+IF('Tüm Deney Sonuçları'!B49="","",'Tüm Deney Sonuçları'!B49)</f>
        <v/>
      </c>
      <c r="B46" s="84" t="str">
        <f t="shared" si="0"/>
        <v/>
      </c>
      <c r="C46" s="84" t="str">
        <f t="shared" si="4"/>
        <v/>
      </c>
      <c r="D46" s="85" t="str">
        <f>+IF('Tüm Deney Sonuçları'!N49="","",'Tüm Deney Sonuçları'!N49)</f>
        <v/>
      </c>
      <c r="E46" s="86" t="str">
        <f t="shared" si="1"/>
        <v/>
      </c>
      <c r="F46" s="86" t="str">
        <f t="shared" si="2"/>
        <v/>
      </c>
      <c r="G46" s="86" t="str">
        <f>IF(C46&gt;2,A46,"")</f>
        <v/>
      </c>
      <c r="H46" s="23"/>
      <c r="I46" s="23"/>
      <c r="J46" s="23"/>
      <c r="K46" s="23"/>
      <c r="L46" s="23"/>
      <c r="M46" s="23"/>
      <c r="N46" s="23"/>
      <c r="O46" s="23"/>
      <c r="P46" s="125" t="s">
        <v>26</v>
      </c>
      <c r="Q46" s="125"/>
      <c r="R46" s="125"/>
      <c r="S46" s="125"/>
      <c r="T46" s="125"/>
      <c r="U46" s="26">
        <f>+(MAX(D6:D49)-MIN(D6:D49))*100/U40</f>
        <v>18.03859306301905</v>
      </c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4"/>
      <c r="AV46" s="24"/>
      <c r="AW46" s="24"/>
      <c r="AX46" s="24"/>
      <c r="AY46" s="24"/>
    </row>
    <row r="47" spans="1:51" ht="24" customHeight="1" thickBot="1" x14ac:dyDescent="0.3">
      <c r="A47" s="83" t="str">
        <f>+IF('Tüm Deney Sonuçları'!B50="","",'Tüm Deney Sonuçları'!B50)</f>
        <v/>
      </c>
      <c r="B47" s="84" t="str">
        <f t="shared" si="0"/>
        <v/>
      </c>
      <c r="C47" s="84" t="str">
        <f t="shared" si="4"/>
        <v/>
      </c>
      <c r="D47" s="85" t="str">
        <f>+IF('Tüm Deney Sonuçları'!N50="","",'Tüm Deney Sonuçları'!N50)</f>
        <v/>
      </c>
      <c r="E47" s="86" t="str">
        <f t="shared" si="1"/>
        <v/>
      </c>
      <c r="F47" s="86" t="str">
        <f t="shared" si="2"/>
        <v/>
      </c>
      <c r="G47" s="86" t="str">
        <f>IF(C47&gt;2,A47,"")</f>
        <v/>
      </c>
      <c r="P47" s="125" t="s">
        <v>29</v>
      </c>
      <c r="Q47" s="125"/>
      <c r="R47" s="125"/>
      <c r="S47" s="125"/>
      <c r="T47" s="125"/>
      <c r="U47" s="26">
        <f>+U41/SQRT(U35)</f>
        <v>15.425021637489094</v>
      </c>
    </row>
    <row r="48" spans="1:51" ht="39.6" customHeight="1" thickBot="1" x14ac:dyDescent="0.3">
      <c r="A48" s="83" t="str">
        <f>+IF('Tüm Deney Sonuçları'!B51="","",'Tüm Deney Sonuçları'!B51)</f>
        <v/>
      </c>
      <c r="B48" s="84" t="str">
        <f t="shared" si="0"/>
        <v/>
      </c>
      <c r="C48" s="84" t="str">
        <f t="shared" si="4"/>
        <v/>
      </c>
      <c r="D48" s="85" t="str">
        <f>+IF('Tüm Deney Sonuçları'!N51="","",'Tüm Deney Sonuçları'!N51)</f>
        <v/>
      </c>
      <c r="E48" s="86" t="str">
        <f t="shared" si="1"/>
        <v/>
      </c>
      <c r="F48" s="86" t="str">
        <f t="shared" si="2"/>
        <v/>
      </c>
      <c r="G48" s="86" t="str">
        <f>IF(C48&gt;2,A48,"")</f>
        <v/>
      </c>
      <c r="I48" s="126" t="s">
        <v>41</v>
      </c>
      <c r="J48" s="126"/>
      <c r="K48" s="126"/>
      <c r="L48" s="126"/>
      <c r="M48" s="126"/>
      <c r="N48" s="42">
        <v>4</v>
      </c>
      <c r="P48" s="125" t="s">
        <v>42</v>
      </c>
      <c r="Q48" s="125"/>
      <c r="R48" s="125"/>
      <c r="S48" s="125"/>
      <c r="T48" s="125"/>
      <c r="U48" s="25">
        <f>+$N$48*$U$40*2.8/100</f>
        <v>262.01599999999996</v>
      </c>
    </row>
    <row r="49" spans="1:7" ht="22.5" customHeight="1" x14ac:dyDescent="0.25">
      <c r="A49" s="83" t="str">
        <f>+IF('Tüm Deney Sonuçları'!B52="","",'Tüm Deney Sonuçları'!B52)</f>
        <v/>
      </c>
      <c r="B49" s="84" t="str">
        <f t="shared" si="0"/>
        <v/>
      </c>
      <c r="C49" s="84" t="str">
        <f t="shared" si="4"/>
        <v/>
      </c>
      <c r="D49" s="85" t="str">
        <f>+IF('Tüm Deney Sonuçları'!N52="","",'Tüm Deney Sonuçları'!N52)</f>
        <v/>
      </c>
      <c r="E49" s="86" t="str">
        <f t="shared" si="1"/>
        <v/>
      </c>
      <c r="F49" s="86" t="str">
        <f t="shared" si="2"/>
        <v/>
      </c>
      <c r="G49" s="86" t="str">
        <f>IF(C49&gt;2,A49,"")</f>
        <v/>
      </c>
    </row>
  </sheetData>
  <mergeCells count="25">
    <mergeCell ref="A1:A4"/>
    <mergeCell ref="B1:E1"/>
    <mergeCell ref="M1:N1"/>
    <mergeCell ref="B2:E2"/>
    <mergeCell ref="M2:N2"/>
    <mergeCell ref="B3:E4"/>
    <mergeCell ref="M3:N3"/>
    <mergeCell ref="M4:N4"/>
    <mergeCell ref="P44:T44"/>
    <mergeCell ref="J34:N34"/>
    <mergeCell ref="P34:U34"/>
    <mergeCell ref="P35:T35"/>
    <mergeCell ref="P36:T36"/>
    <mergeCell ref="P37:T37"/>
    <mergeCell ref="P38:T38"/>
    <mergeCell ref="P39:T39"/>
    <mergeCell ref="P40:T40"/>
    <mergeCell ref="P41:T41"/>
    <mergeCell ref="P42:T42"/>
    <mergeCell ref="P43:T43"/>
    <mergeCell ref="P45:T45"/>
    <mergeCell ref="P46:T46"/>
    <mergeCell ref="P47:T47"/>
    <mergeCell ref="I48:M48"/>
    <mergeCell ref="P48:T4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9"/>
  <sheetViews>
    <sheetView zoomScale="50" zoomScaleNormal="50" workbookViewId="0">
      <selection activeCell="G2" sqref="G2:G4"/>
    </sheetView>
  </sheetViews>
  <sheetFormatPr defaultColWidth="8.7109375" defaultRowHeight="15" x14ac:dyDescent="0.2"/>
  <cols>
    <col min="1" max="1" width="23.28515625" style="11" customWidth="1"/>
    <col min="2" max="2" width="28.5703125" style="11" customWidth="1"/>
    <col min="3" max="3" width="25.85546875" style="11" customWidth="1"/>
    <col min="4" max="4" width="22.7109375" style="11" customWidth="1"/>
    <col min="5" max="5" width="22.85546875" style="11" customWidth="1"/>
    <col min="6" max="6" width="29" style="11" customWidth="1"/>
    <col min="7" max="7" width="23" style="11" customWidth="1"/>
    <col min="8" max="48" width="10.5703125" style="11" customWidth="1"/>
    <col min="49" max="16384" width="8.7109375" style="11"/>
  </cols>
  <sheetData>
    <row r="1" spans="1:16" ht="28.5" customHeight="1" x14ac:dyDescent="0.2">
      <c r="A1" s="110"/>
      <c r="B1" s="108" t="s">
        <v>113</v>
      </c>
      <c r="C1" s="108"/>
      <c r="D1" s="108"/>
      <c r="E1" s="108"/>
      <c r="F1" s="87" t="s">
        <v>114</v>
      </c>
      <c r="G1" s="87" t="s">
        <v>130</v>
      </c>
      <c r="H1" s="78"/>
      <c r="I1" s="79"/>
      <c r="J1" s="79"/>
      <c r="K1" s="79"/>
      <c r="L1" s="79"/>
      <c r="M1" s="129"/>
      <c r="N1" s="129"/>
      <c r="O1" s="78"/>
      <c r="P1" s="13"/>
    </row>
    <row r="2" spans="1:16" ht="28.5" customHeight="1" x14ac:dyDescent="0.2">
      <c r="A2" s="110"/>
      <c r="B2" s="109" t="s">
        <v>115</v>
      </c>
      <c r="C2" s="109"/>
      <c r="D2" s="109"/>
      <c r="E2" s="109"/>
      <c r="F2" s="87" t="s">
        <v>116</v>
      </c>
      <c r="G2" s="88" t="s">
        <v>152</v>
      </c>
      <c r="H2" s="80"/>
      <c r="I2" s="77"/>
      <c r="J2" s="77"/>
      <c r="K2" s="77"/>
      <c r="L2" s="77"/>
      <c r="M2" s="129"/>
      <c r="N2" s="129"/>
      <c r="O2" s="80"/>
      <c r="P2" s="13"/>
    </row>
    <row r="3" spans="1:16" ht="28.5" customHeight="1" x14ac:dyDescent="0.2">
      <c r="A3" s="110"/>
      <c r="B3" s="109" t="s">
        <v>151</v>
      </c>
      <c r="C3" s="109"/>
      <c r="D3" s="109"/>
      <c r="E3" s="109"/>
      <c r="F3" s="87" t="s">
        <v>117</v>
      </c>
      <c r="G3" s="91"/>
      <c r="H3" s="92"/>
      <c r="I3" s="77"/>
      <c r="J3" s="77"/>
      <c r="K3" s="77"/>
      <c r="L3" s="77"/>
      <c r="M3" s="129"/>
      <c r="N3" s="129"/>
      <c r="O3" s="92"/>
      <c r="P3" s="13"/>
    </row>
    <row r="4" spans="1:16" ht="29.25" customHeight="1" x14ac:dyDescent="0.2">
      <c r="A4" s="110"/>
      <c r="B4" s="109"/>
      <c r="C4" s="109"/>
      <c r="D4" s="109"/>
      <c r="E4" s="109"/>
      <c r="F4" s="87" t="s">
        <v>118</v>
      </c>
      <c r="G4" s="89" t="s">
        <v>119</v>
      </c>
      <c r="H4" s="81"/>
      <c r="I4" s="77"/>
      <c r="J4" s="77"/>
      <c r="K4" s="77"/>
      <c r="L4" s="77"/>
      <c r="M4" s="129"/>
      <c r="N4" s="129"/>
      <c r="O4" s="81"/>
      <c r="P4" s="13"/>
    </row>
    <row r="5" spans="1:16" ht="70.5" customHeight="1" x14ac:dyDescent="0.2">
      <c r="A5" s="82" t="s">
        <v>148</v>
      </c>
      <c r="B5" s="82" t="s">
        <v>27</v>
      </c>
      <c r="C5" s="82" t="s">
        <v>28</v>
      </c>
      <c r="D5" s="82" t="s">
        <v>30</v>
      </c>
      <c r="E5" s="82" t="s">
        <v>31</v>
      </c>
      <c r="F5" s="82" t="s">
        <v>32</v>
      </c>
      <c r="G5" s="82" t="s">
        <v>33</v>
      </c>
    </row>
    <row r="6" spans="1:16" ht="24" customHeight="1" x14ac:dyDescent="0.25">
      <c r="A6" s="83" t="str">
        <f>+IF('Tüm Deney Sonuçları'!B9="","",'Tüm Deney Sonuçları'!B9)</f>
        <v>K5</v>
      </c>
      <c r="B6" s="84" t="str">
        <f t="shared" ref="B6:B49" si="0">+IF(D6="","",(D6-$U$40)/$U$48)</f>
        <v/>
      </c>
      <c r="C6" s="84" t="str">
        <f>IF(B6="","",ABS(B6:B49))</f>
        <v/>
      </c>
      <c r="D6" s="85" t="str">
        <f>+IF('Tüm Deney Sonuçları'!O9="","",'Tüm Deney Sonuçları'!O9)</f>
        <v/>
      </c>
      <c r="E6" s="86" t="str">
        <f t="shared" ref="E6:E49" si="1">+IF(B6="","",A6)</f>
        <v/>
      </c>
      <c r="F6" s="86" t="str">
        <f t="shared" ref="F6:F49" si="2">IF(C6="",A6,"")</f>
        <v>K5</v>
      </c>
      <c r="G6" s="86" t="str">
        <f t="shared" ref="G6:G45" si="3">IF(B6="","",IF(C6&gt;2,A6,""))</f>
        <v/>
      </c>
    </row>
    <row r="7" spans="1:16" ht="24" customHeight="1" x14ac:dyDescent="0.25">
      <c r="A7" s="83" t="str">
        <f>+IF('Tüm Deney Sonuçları'!B10="","",'Tüm Deney Sonuçları'!B10)</f>
        <v>K2</v>
      </c>
      <c r="B7" s="84" t="str">
        <f t="shared" si="0"/>
        <v/>
      </c>
      <c r="C7" s="84" t="str">
        <f>IF(B7="","",ABS(B7:B49))</f>
        <v/>
      </c>
      <c r="D7" s="85" t="str">
        <f>+IF('Tüm Deney Sonuçları'!O10="","",'Tüm Deney Sonuçları'!O10)</f>
        <v/>
      </c>
      <c r="E7" s="86" t="str">
        <f t="shared" si="1"/>
        <v/>
      </c>
      <c r="F7" s="86" t="str">
        <f t="shared" si="2"/>
        <v>K2</v>
      </c>
      <c r="G7" s="86" t="str">
        <f t="shared" si="3"/>
        <v/>
      </c>
    </row>
    <row r="8" spans="1:16" ht="24" customHeight="1" x14ac:dyDescent="0.25">
      <c r="A8" s="83" t="str">
        <f>+IF('Tüm Deney Sonuçları'!B11="","",'Tüm Deney Sonuçları'!B11)</f>
        <v>K3</v>
      </c>
      <c r="B8" s="84" t="str">
        <f t="shared" si="0"/>
        <v/>
      </c>
      <c r="C8" s="84" t="str">
        <f>IF(B8="","",ABS(B8:B49))</f>
        <v/>
      </c>
      <c r="D8" s="85" t="str">
        <f>+IF('Tüm Deney Sonuçları'!O11="","",'Tüm Deney Sonuçları'!O11)</f>
        <v/>
      </c>
      <c r="E8" s="86" t="str">
        <f t="shared" si="1"/>
        <v/>
      </c>
      <c r="F8" s="86" t="str">
        <f t="shared" si="2"/>
        <v>K3</v>
      </c>
      <c r="G8" s="86" t="str">
        <f t="shared" si="3"/>
        <v/>
      </c>
    </row>
    <row r="9" spans="1:16" ht="24" customHeight="1" x14ac:dyDescent="0.25">
      <c r="A9" s="83" t="str">
        <f>+IF('Tüm Deney Sonuçları'!B12="","",'Tüm Deney Sonuçları'!B12)</f>
        <v>K8</v>
      </c>
      <c r="B9" s="84" t="str">
        <f t="shared" si="0"/>
        <v/>
      </c>
      <c r="C9" s="84" t="str">
        <f>IF(B9="","",ABS(B9:B49))</f>
        <v/>
      </c>
      <c r="D9" s="85" t="str">
        <f>+IF('Tüm Deney Sonuçları'!O12="","",'Tüm Deney Sonuçları'!O12)</f>
        <v/>
      </c>
      <c r="E9" s="86" t="str">
        <f t="shared" si="1"/>
        <v/>
      </c>
      <c r="F9" s="86" t="str">
        <f t="shared" si="2"/>
        <v>K8</v>
      </c>
      <c r="G9" s="86" t="str">
        <f t="shared" si="3"/>
        <v/>
      </c>
    </row>
    <row r="10" spans="1:16" ht="24" customHeight="1" x14ac:dyDescent="0.25">
      <c r="A10" s="83" t="str">
        <f>+IF('Tüm Deney Sonuçları'!B13="","",'Tüm Deney Sonuçları'!B13)</f>
        <v>K9</v>
      </c>
      <c r="B10" s="84" t="str">
        <f t="shared" si="0"/>
        <v/>
      </c>
      <c r="C10" s="84" t="str">
        <f>IF(B10="","",ABS(B10:B49))</f>
        <v/>
      </c>
      <c r="D10" s="85" t="str">
        <f>+IF('Tüm Deney Sonuçları'!O13="","",'Tüm Deney Sonuçları'!O13)</f>
        <v/>
      </c>
      <c r="E10" s="86" t="str">
        <f t="shared" si="1"/>
        <v/>
      </c>
      <c r="F10" s="86" t="str">
        <f t="shared" si="2"/>
        <v>K9</v>
      </c>
      <c r="G10" s="86" t="str">
        <f t="shared" si="3"/>
        <v/>
      </c>
    </row>
    <row r="11" spans="1:16" ht="24" customHeight="1" x14ac:dyDescent="0.25">
      <c r="A11" s="83" t="str">
        <f>+IF('Tüm Deney Sonuçları'!B14="","",'Tüm Deney Sonuçları'!B14)</f>
        <v>K12</v>
      </c>
      <c r="B11" s="84" t="str">
        <f t="shared" si="0"/>
        <v/>
      </c>
      <c r="C11" s="84" t="str">
        <f>IF(B11="","",ABS(B11:B49))</f>
        <v/>
      </c>
      <c r="D11" s="85" t="str">
        <f>+IF('Tüm Deney Sonuçları'!O14="","",'Tüm Deney Sonuçları'!O14)</f>
        <v/>
      </c>
      <c r="E11" s="86" t="str">
        <f t="shared" si="1"/>
        <v/>
      </c>
      <c r="F11" s="86" t="str">
        <f t="shared" si="2"/>
        <v>K12</v>
      </c>
      <c r="G11" s="86" t="str">
        <f t="shared" si="3"/>
        <v/>
      </c>
    </row>
    <row r="12" spans="1:16" ht="24" customHeight="1" x14ac:dyDescent="0.25">
      <c r="A12" s="83" t="str">
        <f>+IF('Tüm Deney Sonuçları'!B15="","",'Tüm Deney Sonuçları'!B15)</f>
        <v>K15</v>
      </c>
      <c r="B12" s="84" t="str">
        <f t="shared" si="0"/>
        <v/>
      </c>
      <c r="C12" s="84" t="str">
        <f>IF(B12="","",ABS(B12:B49))</f>
        <v/>
      </c>
      <c r="D12" s="85" t="str">
        <f>+IF('Tüm Deney Sonuçları'!O15="","",'Tüm Deney Sonuçları'!O15)</f>
        <v/>
      </c>
      <c r="E12" s="86" t="str">
        <f t="shared" si="1"/>
        <v/>
      </c>
      <c r="F12" s="86" t="str">
        <f t="shared" si="2"/>
        <v>K15</v>
      </c>
      <c r="G12" s="86" t="str">
        <f t="shared" si="3"/>
        <v/>
      </c>
    </row>
    <row r="13" spans="1:16" ht="24" customHeight="1" x14ac:dyDescent="0.25">
      <c r="A13" s="83" t="str">
        <f>+IF('Tüm Deney Sonuçları'!B16="","",'Tüm Deney Sonuçları'!B16)</f>
        <v>K22</v>
      </c>
      <c r="B13" s="84" t="str">
        <f t="shared" si="0"/>
        <v/>
      </c>
      <c r="C13" s="84" t="str">
        <f>IF(B13="","",ABS(B13:B49))</f>
        <v/>
      </c>
      <c r="D13" s="85" t="str">
        <f>+IF('Tüm Deney Sonuçları'!O16="","",'Tüm Deney Sonuçları'!O16)</f>
        <v/>
      </c>
      <c r="E13" s="86" t="str">
        <f t="shared" si="1"/>
        <v/>
      </c>
      <c r="F13" s="86" t="str">
        <f t="shared" si="2"/>
        <v>K22</v>
      </c>
      <c r="G13" s="86" t="str">
        <f t="shared" si="3"/>
        <v/>
      </c>
    </row>
    <row r="14" spans="1:16" ht="24" customHeight="1" x14ac:dyDescent="0.25">
      <c r="A14" s="83" t="str">
        <f>+IF('Tüm Deney Sonuçları'!B17="","",'Tüm Deney Sonuçları'!B17)</f>
        <v>K34</v>
      </c>
      <c r="B14" s="84" t="str">
        <f t="shared" si="0"/>
        <v/>
      </c>
      <c r="C14" s="84" t="str">
        <f>IF(B14="","",ABS(B14:B49))</f>
        <v/>
      </c>
      <c r="D14" s="85" t="str">
        <f>+IF('Tüm Deney Sonuçları'!O17="","",'Tüm Deney Sonuçları'!O17)</f>
        <v/>
      </c>
      <c r="E14" s="86" t="str">
        <f t="shared" si="1"/>
        <v/>
      </c>
      <c r="F14" s="86" t="str">
        <f t="shared" si="2"/>
        <v>K34</v>
      </c>
      <c r="G14" s="86" t="str">
        <f t="shared" si="3"/>
        <v/>
      </c>
    </row>
    <row r="15" spans="1:16" ht="24" customHeight="1" x14ac:dyDescent="0.25">
      <c r="A15" s="83" t="str">
        <f>+IF('Tüm Deney Sonuçları'!B18="","",'Tüm Deney Sonuçları'!B18)</f>
        <v>K5</v>
      </c>
      <c r="B15" s="84" t="str">
        <f t="shared" si="0"/>
        <v/>
      </c>
      <c r="C15" s="84" t="str">
        <f>IF(B15="","",ABS(B15:B49))</f>
        <v/>
      </c>
      <c r="D15" s="85" t="str">
        <f>+IF('Tüm Deney Sonuçları'!O18="","",'Tüm Deney Sonuçları'!O18)</f>
        <v/>
      </c>
      <c r="E15" s="86" t="str">
        <f t="shared" si="1"/>
        <v/>
      </c>
      <c r="F15" s="86" t="str">
        <f t="shared" si="2"/>
        <v>K5</v>
      </c>
      <c r="G15" s="86" t="str">
        <f t="shared" si="3"/>
        <v/>
      </c>
    </row>
    <row r="16" spans="1:16" ht="24" customHeight="1" x14ac:dyDescent="0.25">
      <c r="A16" s="83" t="str">
        <f>+IF('Tüm Deney Sonuçları'!B19="","",'Tüm Deney Sonuçları'!B19)</f>
        <v>K13</v>
      </c>
      <c r="B16" s="84" t="str">
        <f t="shared" si="0"/>
        <v/>
      </c>
      <c r="C16" s="84" t="str">
        <f>IF(B16="","",ABS(B16:B49))</f>
        <v/>
      </c>
      <c r="D16" s="85" t="str">
        <f>+IF('Tüm Deney Sonuçları'!O19="","",'Tüm Deney Sonuçları'!O19)</f>
        <v/>
      </c>
      <c r="E16" s="86" t="str">
        <f t="shared" si="1"/>
        <v/>
      </c>
      <c r="F16" s="86" t="str">
        <f t="shared" si="2"/>
        <v>K13</v>
      </c>
      <c r="G16" s="86" t="str">
        <f t="shared" si="3"/>
        <v/>
      </c>
    </row>
    <row r="17" spans="1:7" ht="24" customHeight="1" x14ac:dyDescent="0.25">
      <c r="A17" s="83" t="str">
        <f>+IF('Tüm Deney Sonuçları'!B20="","",'Tüm Deney Sonuçları'!B20)</f>
        <v>K19</v>
      </c>
      <c r="B17" s="84" t="str">
        <f t="shared" si="0"/>
        <v/>
      </c>
      <c r="C17" s="84" t="str">
        <f t="shared" ref="C17:C49" si="4">IF(B17="","",ABS(B17:B49))</f>
        <v/>
      </c>
      <c r="D17" s="85" t="str">
        <f>+IF('Tüm Deney Sonuçları'!O20="","",'Tüm Deney Sonuçları'!O20)</f>
        <v/>
      </c>
      <c r="E17" s="86" t="str">
        <f t="shared" si="1"/>
        <v/>
      </c>
      <c r="F17" s="86" t="str">
        <f t="shared" si="2"/>
        <v>K19</v>
      </c>
      <c r="G17" s="86" t="str">
        <f t="shared" si="3"/>
        <v/>
      </c>
    </row>
    <row r="18" spans="1:7" ht="24" customHeight="1" x14ac:dyDescent="0.25">
      <c r="A18" s="83" t="str">
        <f>+IF('Tüm Deney Sonuçları'!B21="","",'Tüm Deney Sonuçları'!B21)</f>
        <v>K8</v>
      </c>
      <c r="B18" s="84" t="str">
        <f t="shared" si="0"/>
        <v/>
      </c>
      <c r="C18" s="84" t="str">
        <f t="shared" si="4"/>
        <v/>
      </c>
      <c r="D18" s="85" t="str">
        <f>+IF('Tüm Deney Sonuçları'!O21="","",'Tüm Deney Sonuçları'!O21)</f>
        <v/>
      </c>
      <c r="E18" s="86" t="str">
        <f t="shared" si="1"/>
        <v/>
      </c>
      <c r="F18" s="86" t="str">
        <f t="shared" si="2"/>
        <v>K8</v>
      </c>
      <c r="G18" s="86" t="str">
        <f t="shared" si="3"/>
        <v/>
      </c>
    </row>
    <row r="19" spans="1:7" ht="24" customHeight="1" x14ac:dyDescent="0.25">
      <c r="A19" s="83" t="str">
        <f>+IF('Tüm Deney Sonuçları'!B22="","",'Tüm Deney Sonuçları'!B22)</f>
        <v>K9</v>
      </c>
      <c r="B19" s="84" t="str">
        <f t="shared" si="0"/>
        <v/>
      </c>
      <c r="C19" s="84" t="str">
        <f t="shared" si="4"/>
        <v/>
      </c>
      <c r="D19" s="85" t="str">
        <f>+IF('Tüm Deney Sonuçları'!O22="","",'Tüm Deney Sonuçları'!O22)</f>
        <v/>
      </c>
      <c r="E19" s="86" t="str">
        <f t="shared" si="1"/>
        <v/>
      </c>
      <c r="F19" s="86" t="str">
        <f t="shared" si="2"/>
        <v>K9</v>
      </c>
      <c r="G19" s="86" t="str">
        <f t="shared" si="3"/>
        <v/>
      </c>
    </row>
    <row r="20" spans="1:7" ht="24" customHeight="1" x14ac:dyDescent="0.25">
      <c r="A20" s="83" t="str">
        <f>+IF('Tüm Deney Sonuçları'!B23="","",'Tüm Deney Sonuçları'!B23)</f>
        <v>K17</v>
      </c>
      <c r="B20" s="84" t="str">
        <f t="shared" si="0"/>
        <v/>
      </c>
      <c r="C20" s="84" t="str">
        <f t="shared" si="4"/>
        <v/>
      </c>
      <c r="D20" s="85" t="str">
        <f>+IF('Tüm Deney Sonuçları'!O23="","",'Tüm Deney Sonuçları'!O23)</f>
        <v/>
      </c>
      <c r="E20" s="86" t="str">
        <f t="shared" si="1"/>
        <v/>
      </c>
      <c r="F20" s="86" t="str">
        <f t="shared" si="2"/>
        <v>K17</v>
      </c>
      <c r="G20" s="86" t="str">
        <f t="shared" si="3"/>
        <v/>
      </c>
    </row>
    <row r="21" spans="1:7" ht="24" customHeight="1" x14ac:dyDescent="0.25">
      <c r="A21" s="83" t="str">
        <f>+IF('Tüm Deney Sonuçları'!B24="","",'Tüm Deney Sonuçları'!B24)</f>
        <v>K16</v>
      </c>
      <c r="B21" s="84" t="str">
        <f t="shared" si="0"/>
        <v/>
      </c>
      <c r="C21" s="84" t="str">
        <f t="shared" si="4"/>
        <v/>
      </c>
      <c r="D21" s="85" t="str">
        <f>+IF('Tüm Deney Sonuçları'!O24="","",'Tüm Deney Sonuçları'!O24)</f>
        <v/>
      </c>
      <c r="E21" s="86" t="str">
        <f t="shared" si="1"/>
        <v/>
      </c>
      <c r="F21" s="86" t="str">
        <f t="shared" si="2"/>
        <v>K16</v>
      </c>
      <c r="G21" s="86" t="str">
        <f t="shared" si="3"/>
        <v/>
      </c>
    </row>
    <row r="22" spans="1:7" ht="24" customHeight="1" x14ac:dyDescent="0.25">
      <c r="A22" s="83" t="str">
        <f>+IF('Tüm Deney Sonuçları'!B25="","",'Tüm Deney Sonuçları'!B25)</f>
        <v>K25</v>
      </c>
      <c r="B22" s="84" t="str">
        <f t="shared" si="0"/>
        <v/>
      </c>
      <c r="C22" s="84" t="str">
        <f t="shared" si="4"/>
        <v/>
      </c>
      <c r="D22" s="85" t="str">
        <f>+IF('Tüm Deney Sonuçları'!O25="","",'Tüm Deney Sonuçları'!O25)</f>
        <v/>
      </c>
      <c r="E22" s="86" t="str">
        <f t="shared" si="1"/>
        <v/>
      </c>
      <c r="F22" s="86" t="str">
        <f t="shared" si="2"/>
        <v>K25</v>
      </c>
      <c r="G22" s="86" t="str">
        <f t="shared" si="3"/>
        <v/>
      </c>
    </row>
    <row r="23" spans="1:7" ht="24" customHeight="1" x14ac:dyDescent="0.25">
      <c r="A23" s="83" t="str">
        <f>+IF('Tüm Deney Sonuçları'!B26="","",'Tüm Deney Sonuçları'!B26)</f>
        <v>K34</v>
      </c>
      <c r="B23" s="84" t="str">
        <f t="shared" si="0"/>
        <v/>
      </c>
      <c r="C23" s="84" t="str">
        <f t="shared" si="4"/>
        <v/>
      </c>
      <c r="D23" s="85" t="str">
        <f>+IF('Tüm Deney Sonuçları'!O26="","",'Tüm Deney Sonuçları'!O26)</f>
        <v/>
      </c>
      <c r="E23" s="86" t="str">
        <f t="shared" si="1"/>
        <v/>
      </c>
      <c r="F23" s="86" t="str">
        <f t="shared" si="2"/>
        <v>K34</v>
      </c>
      <c r="G23" s="86" t="str">
        <f t="shared" si="3"/>
        <v/>
      </c>
    </row>
    <row r="24" spans="1:7" ht="24" customHeight="1" x14ac:dyDescent="0.25">
      <c r="A24" s="83" t="str">
        <f>+IF('Tüm Deney Sonuçları'!B27="","",'Tüm Deney Sonuçları'!B27)</f>
        <v/>
      </c>
      <c r="B24" s="84" t="str">
        <f t="shared" si="0"/>
        <v/>
      </c>
      <c r="C24" s="84" t="str">
        <f t="shared" si="4"/>
        <v/>
      </c>
      <c r="D24" s="85" t="str">
        <f>+IF('Tüm Deney Sonuçları'!O27="","",'Tüm Deney Sonuçları'!O27)</f>
        <v/>
      </c>
      <c r="E24" s="86" t="str">
        <f t="shared" si="1"/>
        <v/>
      </c>
      <c r="F24" s="86" t="str">
        <f t="shared" si="2"/>
        <v/>
      </c>
      <c r="G24" s="86" t="str">
        <f t="shared" si="3"/>
        <v/>
      </c>
    </row>
    <row r="25" spans="1:7" ht="24" customHeight="1" x14ac:dyDescent="0.25">
      <c r="A25" s="83" t="str">
        <f>+IF('Tüm Deney Sonuçları'!B28="","",'Tüm Deney Sonuçları'!B28)</f>
        <v/>
      </c>
      <c r="B25" s="84" t="str">
        <f t="shared" si="0"/>
        <v/>
      </c>
      <c r="C25" s="84" t="str">
        <f t="shared" si="4"/>
        <v/>
      </c>
      <c r="D25" s="85" t="str">
        <f>+IF('Tüm Deney Sonuçları'!O28="","",'Tüm Deney Sonuçları'!O28)</f>
        <v/>
      </c>
      <c r="E25" s="86" t="str">
        <f t="shared" si="1"/>
        <v/>
      </c>
      <c r="F25" s="86" t="str">
        <f t="shared" si="2"/>
        <v/>
      </c>
      <c r="G25" s="86" t="str">
        <f t="shared" si="3"/>
        <v/>
      </c>
    </row>
    <row r="26" spans="1:7" ht="24" customHeight="1" x14ac:dyDescent="0.25">
      <c r="A26" s="83" t="str">
        <f>+IF('Tüm Deney Sonuçları'!B29="","",'Tüm Deney Sonuçları'!B29)</f>
        <v/>
      </c>
      <c r="B26" s="84" t="str">
        <f t="shared" si="0"/>
        <v/>
      </c>
      <c r="C26" s="84" t="str">
        <f t="shared" si="4"/>
        <v/>
      </c>
      <c r="D26" s="85" t="str">
        <f>+IF('Tüm Deney Sonuçları'!O29="","",'Tüm Deney Sonuçları'!O29)</f>
        <v/>
      </c>
      <c r="E26" s="86" t="str">
        <f t="shared" si="1"/>
        <v/>
      </c>
      <c r="F26" s="86" t="str">
        <f t="shared" si="2"/>
        <v/>
      </c>
      <c r="G26" s="86" t="str">
        <f t="shared" si="3"/>
        <v/>
      </c>
    </row>
    <row r="27" spans="1:7" ht="24" customHeight="1" x14ac:dyDescent="0.25">
      <c r="A27" s="83" t="str">
        <f>+IF('Tüm Deney Sonuçları'!B30="","",'Tüm Deney Sonuçları'!B30)</f>
        <v/>
      </c>
      <c r="B27" s="84" t="str">
        <f t="shared" si="0"/>
        <v/>
      </c>
      <c r="C27" s="84" t="str">
        <f t="shared" si="4"/>
        <v/>
      </c>
      <c r="D27" s="85" t="str">
        <f>+IF('Tüm Deney Sonuçları'!O30="","",'Tüm Deney Sonuçları'!O30)</f>
        <v/>
      </c>
      <c r="E27" s="86" t="str">
        <f t="shared" si="1"/>
        <v/>
      </c>
      <c r="F27" s="86" t="str">
        <f t="shared" si="2"/>
        <v/>
      </c>
      <c r="G27" s="86" t="str">
        <f t="shared" si="3"/>
        <v/>
      </c>
    </row>
    <row r="28" spans="1:7" ht="24" customHeight="1" x14ac:dyDescent="0.25">
      <c r="A28" s="83" t="str">
        <f>+IF('Tüm Deney Sonuçları'!B31="","",'Tüm Deney Sonuçları'!B31)</f>
        <v/>
      </c>
      <c r="B28" s="84" t="str">
        <f t="shared" si="0"/>
        <v/>
      </c>
      <c r="C28" s="84" t="str">
        <f t="shared" si="4"/>
        <v/>
      </c>
      <c r="D28" s="85" t="str">
        <f>+IF('Tüm Deney Sonuçları'!O31="","",'Tüm Deney Sonuçları'!O31)</f>
        <v/>
      </c>
      <c r="E28" s="86" t="str">
        <f t="shared" si="1"/>
        <v/>
      </c>
      <c r="F28" s="86" t="str">
        <f t="shared" si="2"/>
        <v/>
      </c>
      <c r="G28" s="86" t="str">
        <f t="shared" si="3"/>
        <v/>
      </c>
    </row>
    <row r="29" spans="1:7" ht="24" customHeight="1" x14ac:dyDescent="0.25">
      <c r="A29" s="83" t="str">
        <f>+IF('Tüm Deney Sonuçları'!B32="","",'Tüm Deney Sonuçları'!B32)</f>
        <v/>
      </c>
      <c r="B29" s="84" t="str">
        <f t="shared" si="0"/>
        <v/>
      </c>
      <c r="C29" s="84" t="str">
        <f t="shared" si="4"/>
        <v/>
      </c>
      <c r="D29" s="85" t="str">
        <f>+IF('Tüm Deney Sonuçları'!O32="","",'Tüm Deney Sonuçları'!O32)</f>
        <v/>
      </c>
      <c r="E29" s="86" t="str">
        <f t="shared" si="1"/>
        <v/>
      </c>
      <c r="F29" s="86" t="str">
        <f t="shared" si="2"/>
        <v/>
      </c>
      <c r="G29" s="86" t="str">
        <f t="shared" si="3"/>
        <v/>
      </c>
    </row>
    <row r="30" spans="1:7" ht="24" customHeight="1" x14ac:dyDescent="0.25">
      <c r="A30" s="83" t="str">
        <f>+IF('Tüm Deney Sonuçları'!B33="","",'Tüm Deney Sonuçları'!B33)</f>
        <v/>
      </c>
      <c r="B30" s="84" t="str">
        <f t="shared" si="0"/>
        <v/>
      </c>
      <c r="C30" s="84" t="str">
        <f t="shared" si="4"/>
        <v/>
      </c>
      <c r="D30" s="85" t="str">
        <f>+IF('Tüm Deney Sonuçları'!O33="","",'Tüm Deney Sonuçları'!O33)</f>
        <v/>
      </c>
      <c r="E30" s="86" t="str">
        <f t="shared" si="1"/>
        <v/>
      </c>
      <c r="F30" s="86" t="str">
        <f t="shared" si="2"/>
        <v/>
      </c>
      <c r="G30" s="86" t="str">
        <f t="shared" si="3"/>
        <v/>
      </c>
    </row>
    <row r="31" spans="1:7" ht="24" customHeight="1" x14ac:dyDescent="0.25">
      <c r="A31" s="83" t="str">
        <f>+IF('Tüm Deney Sonuçları'!B34="","",'Tüm Deney Sonuçları'!B34)</f>
        <v/>
      </c>
      <c r="B31" s="84" t="str">
        <f t="shared" si="0"/>
        <v/>
      </c>
      <c r="C31" s="84" t="str">
        <f t="shared" si="4"/>
        <v/>
      </c>
      <c r="D31" s="85" t="str">
        <f>+IF('Tüm Deney Sonuçları'!O34="","",'Tüm Deney Sonuçları'!O34)</f>
        <v/>
      </c>
      <c r="E31" s="86" t="str">
        <f t="shared" si="1"/>
        <v/>
      </c>
      <c r="F31" s="86" t="str">
        <f t="shared" si="2"/>
        <v/>
      </c>
      <c r="G31" s="86" t="str">
        <f t="shared" si="3"/>
        <v/>
      </c>
    </row>
    <row r="32" spans="1:7" ht="24" customHeight="1" x14ac:dyDescent="0.25">
      <c r="A32" s="83" t="str">
        <f>+IF('Tüm Deney Sonuçları'!B35="","",'Tüm Deney Sonuçları'!B35)</f>
        <v/>
      </c>
      <c r="B32" s="84" t="str">
        <f t="shared" si="0"/>
        <v/>
      </c>
      <c r="C32" s="84" t="str">
        <f t="shared" si="4"/>
        <v/>
      </c>
      <c r="D32" s="85" t="str">
        <f>+IF('Tüm Deney Sonuçları'!O35="","",'Tüm Deney Sonuçları'!O35)</f>
        <v/>
      </c>
      <c r="E32" s="86" t="str">
        <f t="shared" si="1"/>
        <v/>
      </c>
      <c r="F32" s="86" t="str">
        <f t="shared" si="2"/>
        <v/>
      </c>
      <c r="G32" s="86" t="str">
        <f t="shared" si="3"/>
        <v/>
      </c>
    </row>
    <row r="33" spans="1:51" ht="24" customHeight="1" x14ac:dyDescent="0.25">
      <c r="A33" s="83" t="str">
        <f>+IF('Tüm Deney Sonuçları'!B36="","",'Tüm Deney Sonuçları'!B36)</f>
        <v/>
      </c>
      <c r="B33" s="84" t="str">
        <f t="shared" si="0"/>
        <v/>
      </c>
      <c r="C33" s="84" t="str">
        <f t="shared" si="4"/>
        <v/>
      </c>
      <c r="D33" s="85" t="str">
        <f>+IF('Tüm Deney Sonuçları'!O36="","",'Tüm Deney Sonuçları'!O36)</f>
        <v/>
      </c>
      <c r="E33" s="86" t="str">
        <f t="shared" si="1"/>
        <v/>
      </c>
      <c r="F33" s="86" t="str">
        <f t="shared" si="2"/>
        <v/>
      </c>
      <c r="G33" s="86" t="str">
        <f t="shared" si="3"/>
        <v/>
      </c>
    </row>
    <row r="34" spans="1:51" ht="36" customHeight="1" x14ac:dyDescent="0.25">
      <c r="A34" s="83" t="str">
        <f>+IF('Tüm Deney Sonuçları'!B37="","",'Tüm Deney Sonuçları'!B37)</f>
        <v/>
      </c>
      <c r="B34" s="84" t="str">
        <f t="shared" si="0"/>
        <v/>
      </c>
      <c r="C34" s="84" t="str">
        <f t="shared" si="4"/>
        <v/>
      </c>
      <c r="D34" s="85" t="str">
        <f>+IF('Tüm Deney Sonuçları'!O37="","",'Tüm Deney Sonuçları'!O37)</f>
        <v/>
      </c>
      <c r="E34" s="86" t="str">
        <f t="shared" si="1"/>
        <v/>
      </c>
      <c r="F34" s="86" t="str">
        <f t="shared" si="2"/>
        <v/>
      </c>
      <c r="G34" s="86" t="str">
        <f t="shared" si="3"/>
        <v/>
      </c>
      <c r="J34" s="128" t="s">
        <v>43</v>
      </c>
      <c r="K34" s="128"/>
      <c r="L34" s="128"/>
      <c r="M34" s="128"/>
      <c r="N34" s="128"/>
      <c r="P34" s="128" t="s">
        <v>134</v>
      </c>
      <c r="Q34" s="128"/>
      <c r="R34" s="128"/>
      <c r="S34" s="128"/>
      <c r="T34" s="128"/>
      <c r="U34" s="128"/>
    </row>
    <row r="35" spans="1:51" ht="24" customHeight="1" x14ac:dyDescent="0.25">
      <c r="A35" s="83" t="str">
        <f>+IF('Tüm Deney Sonuçları'!B38="","",'Tüm Deney Sonuçları'!B38)</f>
        <v/>
      </c>
      <c r="B35" s="84" t="str">
        <f t="shared" si="0"/>
        <v/>
      </c>
      <c r="C35" s="84" t="str">
        <f t="shared" si="4"/>
        <v/>
      </c>
      <c r="D35" s="85" t="str">
        <f>+IF('Tüm Deney Sonuçları'!O38="","",'Tüm Deney Sonuçları'!O38)</f>
        <v/>
      </c>
      <c r="E35" s="86" t="str">
        <f t="shared" si="1"/>
        <v/>
      </c>
      <c r="F35" s="86" t="str">
        <f t="shared" si="2"/>
        <v/>
      </c>
      <c r="G35" s="86" t="str">
        <f t="shared" si="3"/>
        <v/>
      </c>
      <c r="J35" s="34">
        <v>1</v>
      </c>
      <c r="K35" s="36">
        <v>0</v>
      </c>
      <c r="L35" s="36"/>
      <c r="M35" s="34">
        <v>1</v>
      </c>
      <c r="N35" s="36">
        <v>0</v>
      </c>
      <c r="P35" s="125" t="s">
        <v>0</v>
      </c>
      <c r="Q35" s="125"/>
      <c r="R35" s="125"/>
      <c r="S35" s="125"/>
      <c r="T35" s="125"/>
      <c r="U35" s="27">
        <f>COUNT(D6:D49)</f>
        <v>0</v>
      </c>
    </row>
    <row r="36" spans="1:51" ht="24" customHeight="1" x14ac:dyDescent="0.25">
      <c r="A36" s="83" t="str">
        <f>+IF('Tüm Deney Sonuçları'!B39="","",'Tüm Deney Sonuçları'!B39)</f>
        <v/>
      </c>
      <c r="B36" s="84" t="str">
        <f t="shared" si="0"/>
        <v/>
      </c>
      <c r="C36" s="84" t="str">
        <f t="shared" si="4"/>
        <v/>
      </c>
      <c r="D36" s="85" t="str">
        <f>+IF('Tüm Deney Sonuçları'!O39="","",'Tüm Deney Sonuçları'!O39)</f>
        <v/>
      </c>
      <c r="E36" s="86" t="str">
        <f t="shared" si="1"/>
        <v/>
      </c>
      <c r="F36" s="86" t="str">
        <f t="shared" si="2"/>
        <v/>
      </c>
      <c r="G36" s="86" t="str">
        <f t="shared" si="3"/>
        <v/>
      </c>
      <c r="J36" s="34">
        <v>45</v>
      </c>
      <c r="K36" s="36">
        <v>0</v>
      </c>
      <c r="L36" s="36"/>
      <c r="M36" s="34">
        <v>45</v>
      </c>
      <c r="N36" s="36">
        <v>0</v>
      </c>
      <c r="P36" s="125" t="s">
        <v>44</v>
      </c>
      <c r="Q36" s="125"/>
      <c r="R36" s="125"/>
      <c r="S36" s="125"/>
      <c r="T36" s="125"/>
      <c r="U36" s="27">
        <f>COUNTIF(C6:C49,"&lt;1")</f>
        <v>0</v>
      </c>
    </row>
    <row r="37" spans="1:51" ht="24" customHeight="1" x14ac:dyDescent="0.25">
      <c r="A37" s="83" t="str">
        <f>+IF('Tüm Deney Sonuçları'!B40="","",'Tüm Deney Sonuçları'!B40)</f>
        <v/>
      </c>
      <c r="B37" s="84" t="str">
        <f t="shared" si="0"/>
        <v/>
      </c>
      <c r="C37" s="84" t="str">
        <f t="shared" si="4"/>
        <v/>
      </c>
      <c r="D37" s="85" t="str">
        <f>+IF('Tüm Deney Sonuçları'!O40="","",'Tüm Deney Sonuçları'!O40)</f>
        <v/>
      </c>
      <c r="E37" s="86" t="str">
        <f t="shared" si="1"/>
        <v/>
      </c>
      <c r="F37" s="86" t="str">
        <f t="shared" si="2"/>
        <v/>
      </c>
      <c r="G37" s="86" t="str">
        <f t="shared" si="3"/>
        <v/>
      </c>
      <c r="I37" s="12"/>
      <c r="J37" s="34"/>
      <c r="K37" s="36"/>
      <c r="L37" s="36"/>
      <c r="M37" s="34"/>
      <c r="N37" s="36"/>
      <c r="P37" s="125" t="s">
        <v>2</v>
      </c>
      <c r="Q37" s="125"/>
      <c r="R37" s="125"/>
      <c r="S37" s="125"/>
      <c r="T37" s="125"/>
      <c r="U37" s="27">
        <f>COUNTIF(C6:C49,"&lt;2")-COUNTIF(C6:C49,"&lt;1")</f>
        <v>0</v>
      </c>
    </row>
    <row r="38" spans="1:51" ht="24" customHeight="1" x14ac:dyDescent="0.25">
      <c r="A38" s="83" t="str">
        <f>+IF('Tüm Deney Sonuçları'!B41="","",'Tüm Deney Sonuçları'!B41)</f>
        <v/>
      </c>
      <c r="B38" s="84" t="str">
        <f t="shared" si="0"/>
        <v/>
      </c>
      <c r="C38" s="84" t="str">
        <f t="shared" si="4"/>
        <v/>
      </c>
      <c r="D38" s="85" t="str">
        <f>+IF('Tüm Deney Sonuçları'!O41="","",'Tüm Deney Sonuçları'!O41)</f>
        <v/>
      </c>
      <c r="E38" s="86" t="str">
        <f t="shared" si="1"/>
        <v/>
      </c>
      <c r="F38" s="86" t="str">
        <f t="shared" si="2"/>
        <v/>
      </c>
      <c r="G38" s="86" t="str">
        <f t="shared" si="3"/>
        <v/>
      </c>
      <c r="I38" s="14"/>
      <c r="J38" s="34">
        <v>1</v>
      </c>
      <c r="K38" s="36">
        <v>1</v>
      </c>
      <c r="L38" s="36"/>
      <c r="M38" s="34">
        <v>1</v>
      </c>
      <c r="N38" s="36">
        <v>-1</v>
      </c>
      <c r="O38" s="15"/>
      <c r="P38" s="125" t="s">
        <v>3</v>
      </c>
      <c r="Q38" s="125"/>
      <c r="R38" s="125"/>
      <c r="S38" s="125"/>
      <c r="T38" s="125"/>
      <c r="U38" s="27">
        <f>COUNTIF(C6:C49,"&lt;3")-COUNTIF(C6:C49,"&lt;2")</f>
        <v>0</v>
      </c>
      <c r="V38" s="13"/>
      <c r="W38" s="16"/>
      <c r="X38" s="13"/>
      <c r="Y38" s="13"/>
      <c r="Z38" s="15"/>
      <c r="AA38" s="15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</row>
    <row r="39" spans="1:51" ht="24" customHeight="1" x14ac:dyDescent="0.25">
      <c r="A39" s="83" t="str">
        <f>+IF('Tüm Deney Sonuçları'!B42="","",'Tüm Deney Sonuçları'!B42)</f>
        <v/>
      </c>
      <c r="B39" s="84" t="str">
        <f t="shared" si="0"/>
        <v/>
      </c>
      <c r="C39" s="84" t="str">
        <f t="shared" si="4"/>
        <v/>
      </c>
      <c r="D39" s="85" t="str">
        <f>+IF('Tüm Deney Sonuçları'!O42="","",'Tüm Deney Sonuçları'!O42)</f>
        <v/>
      </c>
      <c r="E39" s="86" t="str">
        <f t="shared" si="1"/>
        <v/>
      </c>
      <c r="F39" s="86" t="str">
        <f t="shared" si="2"/>
        <v/>
      </c>
      <c r="G39" s="86" t="str">
        <f t="shared" si="3"/>
        <v/>
      </c>
      <c r="I39" s="12"/>
      <c r="J39" s="34">
        <v>45</v>
      </c>
      <c r="K39" s="36">
        <v>1</v>
      </c>
      <c r="L39" s="36"/>
      <c r="M39" s="34">
        <v>45</v>
      </c>
      <c r="N39" s="36">
        <v>-1</v>
      </c>
      <c r="O39" s="12"/>
      <c r="P39" s="125" t="s">
        <v>4</v>
      </c>
      <c r="Q39" s="125"/>
      <c r="R39" s="125"/>
      <c r="S39" s="125"/>
      <c r="T39" s="125"/>
      <c r="U39" s="27">
        <f>COUNTIF(C6:C49,"&lt;6")-COUNTIF(C6:C49,"&lt;3")</f>
        <v>0</v>
      </c>
      <c r="W39" s="12"/>
      <c r="X39" s="12"/>
      <c r="Z39" s="12"/>
      <c r="AA39" s="12"/>
    </row>
    <row r="40" spans="1:51" ht="24" customHeight="1" x14ac:dyDescent="0.25">
      <c r="A40" s="83" t="str">
        <f>+IF('Tüm Deney Sonuçları'!B43="","",'Tüm Deney Sonuçları'!B43)</f>
        <v/>
      </c>
      <c r="B40" s="84" t="str">
        <f t="shared" si="0"/>
        <v/>
      </c>
      <c r="C40" s="84" t="str">
        <f t="shared" si="4"/>
        <v/>
      </c>
      <c r="D40" s="85" t="str">
        <f>+IF('Tüm Deney Sonuçları'!O43="","",'Tüm Deney Sonuçları'!O43)</f>
        <v/>
      </c>
      <c r="E40" s="86" t="str">
        <f t="shared" si="1"/>
        <v/>
      </c>
      <c r="F40" s="86" t="str">
        <f t="shared" si="2"/>
        <v/>
      </c>
      <c r="G40" s="86" t="str">
        <f t="shared" si="3"/>
        <v/>
      </c>
      <c r="I40" s="15"/>
      <c r="J40" s="34"/>
      <c r="K40" s="36"/>
      <c r="L40" s="36"/>
      <c r="M40" s="34"/>
      <c r="N40" s="36"/>
      <c r="O40" s="15"/>
      <c r="P40" s="125" t="s">
        <v>5</v>
      </c>
      <c r="Q40" s="125"/>
      <c r="R40" s="125"/>
      <c r="S40" s="125"/>
      <c r="T40" s="125"/>
      <c r="U40" s="26" t="e">
        <f>AVERAGE(D6:D49)</f>
        <v>#DIV/0!</v>
      </c>
      <c r="V40" s="15"/>
      <c r="W40" s="12"/>
      <c r="X40" s="15"/>
      <c r="Y40" s="15"/>
      <c r="Z40" s="12"/>
      <c r="AA40" s="15"/>
      <c r="AB40" s="15"/>
      <c r="AD40" s="15"/>
      <c r="AE40" s="15"/>
    </row>
    <row r="41" spans="1:51" ht="24" customHeight="1" x14ac:dyDescent="0.25">
      <c r="A41" s="83" t="str">
        <f>+IF('Tüm Deney Sonuçları'!B44="","",'Tüm Deney Sonuçları'!B44)</f>
        <v/>
      </c>
      <c r="B41" s="84" t="str">
        <f t="shared" si="0"/>
        <v/>
      </c>
      <c r="C41" s="84" t="str">
        <f t="shared" si="4"/>
        <v/>
      </c>
      <c r="D41" s="85" t="str">
        <f>+IF('Tüm Deney Sonuçları'!O44="","",'Tüm Deney Sonuçları'!O44)</f>
        <v/>
      </c>
      <c r="E41" s="86" t="str">
        <f t="shared" si="1"/>
        <v/>
      </c>
      <c r="F41" s="86" t="str">
        <f t="shared" si="2"/>
        <v/>
      </c>
      <c r="G41" s="86" t="str">
        <f t="shared" si="3"/>
        <v/>
      </c>
      <c r="I41" s="18"/>
      <c r="J41" s="34">
        <v>1</v>
      </c>
      <c r="K41" s="36">
        <v>2</v>
      </c>
      <c r="L41" s="37"/>
      <c r="M41" s="34">
        <v>1</v>
      </c>
      <c r="N41" s="36">
        <v>-2</v>
      </c>
      <c r="O41" s="19"/>
      <c r="P41" s="125" t="s">
        <v>40</v>
      </c>
      <c r="Q41" s="125"/>
      <c r="R41" s="125"/>
      <c r="S41" s="125"/>
      <c r="T41" s="125"/>
      <c r="U41" s="26" t="e">
        <f>STDEV(D6:D49)</f>
        <v>#DIV/0!</v>
      </c>
      <c r="V41" s="19"/>
      <c r="W41" s="17"/>
      <c r="X41" s="19"/>
      <c r="Y41" s="19"/>
      <c r="Z41" s="17"/>
      <c r="AA41" s="20"/>
      <c r="AB41" s="20"/>
      <c r="AC41" s="17"/>
      <c r="AD41" s="21"/>
      <c r="AE41" s="21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</row>
    <row r="42" spans="1:51" ht="24" customHeight="1" x14ac:dyDescent="0.25">
      <c r="A42" s="83" t="str">
        <f>+IF('Tüm Deney Sonuçları'!B45="","",'Tüm Deney Sonuçları'!B45)</f>
        <v/>
      </c>
      <c r="B42" s="84" t="str">
        <f t="shared" si="0"/>
        <v/>
      </c>
      <c r="C42" s="84" t="str">
        <f t="shared" si="4"/>
        <v/>
      </c>
      <c r="D42" s="85" t="str">
        <f>+IF('Tüm Deney Sonuçları'!O45="","",'Tüm Deney Sonuçları'!O45)</f>
        <v/>
      </c>
      <c r="E42" s="86" t="str">
        <f t="shared" si="1"/>
        <v/>
      </c>
      <c r="F42" s="86" t="str">
        <f t="shared" si="2"/>
        <v/>
      </c>
      <c r="G42" s="86" t="str">
        <f t="shared" si="3"/>
        <v/>
      </c>
      <c r="I42" s="16"/>
      <c r="J42" s="34">
        <v>45</v>
      </c>
      <c r="K42" s="36">
        <v>2</v>
      </c>
      <c r="L42" s="37"/>
      <c r="M42" s="34">
        <v>45</v>
      </c>
      <c r="N42" s="36">
        <v>-2</v>
      </c>
      <c r="O42" s="12"/>
      <c r="P42" s="125" t="s">
        <v>6</v>
      </c>
      <c r="Q42" s="125"/>
      <c r="R42" s="125"/>
      <c r="S42" s="125"/>
      <c r="T42" s="125"/>
      <c r="U42" s="26" t="e">
        <f>+U41*100/U40</f>
        <v>#DIV/0!</v>
      </c>
      <c r="V42" s="16"/>
      <c r="W42" s="13"/>
      <c r="X42" s="12"/>
      <c r="Y42" s="16"/>
      <c r="Z42" s="13"/>
      <c r="AA42" s="12"/>
      <c r="AB42" s="16"/>
      <c r="AC42" s="13"/>
      <c r="AD42" s="16"/>
      <c r="AE42" s="16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</row>
    <row r="43" spans="1:51" ht="24" customHeight="1" x14ac:dyDescent="0.25">
      <c r="A43" s="83" t="str">
        <f>+IF('Tüm Deney Sonuçları'!B46="","",'Tüm Deney Sonuçları'!B46)</f>
        <v/>
      </c>
      <c r="B43" s="84" t="str">
        <f t="shared" si="0"/>
        <v/>
      </c>
      <c r="C43" s="84" t="str">
        <f t="shared" si="4"/>
        <v/>
      </c>
      <c r="D43" s="85" t="str">
        <f>+IF('Tüm Deney Sonuçları'!O46="","",'Tüm Deney Sonuçları'!O46)</f>
        <v/>
      </c>
      <c r="E43" s="86" t="str">
        <f t="shared" si="1"/>
        <v/>
      </c>
      <c r="F43" s="86" t="str">
        <f t="shared" si="2"/>
        <v/>
      </c>
      <c r="G43" s="86" t="str">
        <f t="shared" si="3"/>
        <v/>
      </c>
      <c r="H43" s="13"/>
      <c r="I43" s="13"/>
      <c r="J43" s="34"/>
      <c r="K43" s="36"/>
      <c r="L43" s="36"/>
      <c r="M43" s="34"/>
      <c r="N43" s="36"/>
      <c r="O43" s="13"/>
      <c r="P43" s="125" t="s">
        <v>7</v>
      </c>
      <c r="Q43" s="125"/>
      <c r="R43" s="125"/>
      <c r="S43" s="125"/>
      <c r="T43" s="125"/>
      <c r="U43" s="26">
        <f>+MAX(D6:D49)</f>
        <v>0</v>
      </c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51" ht="24" customHeight="1" x14ac:dyDescent="0.25">
      <c r="A44" s="83" t="str">
        <f>+IF('Tüm Deney Sonuçları'!B47="","",'Tüm Deney Sonuçları'!B47)</f>
        <v/>
      </c>
      <c r="B44" s="84" t="str">
        <f t="shared" si="0"/>
        <v/>
      </c>
      <c r="C44" s="84" t="str">
        <f t="shared" si="4"/>
        <v/>
      </c>
      <c r="D44" s="85" t="str">
        <f>+IF('Tüm Deney Sonuçları'!O47="","",'Tüm Deney Sonuçları'!O47)</f>
        <v/>
      </c>
      <c r="E44" s="86" t="str">
        <f t="shared" si="1"/>
        <v/>
      </c>
      <c r="F44" s="86" t="str">
        <f t="shared" si="2"/>
        <v/>
      </c>
      <c r="G44" s="86" t="str">
        <f t="shared" si="3"/>
        <v/>
      </c>
      <c r="H44" s="13"/>
      <c r="I44" s="13"/>
      <c r="J44" s="34">
        <v>1</v>
      </c>
      <c r="K44" s="36">
        <v>3</v>
      </c>
      <c r="L44" s="36"/>
      <c r="M44" s="34">
        <v>1</v>
      </c>
      <c r="N44" s="36">
        <v>-3</v>
      </c>
      <c r="O44" s="13"/>
      <c r="P44" s="125" t="s">
        <v>8</v>
      </c>
      <c r="Q44" s="125"/>
      <c r="R44" s="125"/>
      <c r="S44" s="125"/>
      <c r="T44" s="125"/>
      <c r="U44" s="26">
        <f>+MIN(D6:D49)</f>
        <v>0</v>
      </c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51" ht="24" customHeight="1" x14ac:dyDescent="0.25">
      <c r="A45" s="83" t="str">
        <f>+IF('Tüm Deney Sonuçları'!B48="","",'Tüm Deney Sonuçları'!B48)</f>
        <v/>
      </c>
      <c r="B45" s="84" t="str">
        <f t="shared" si="0"/>
        <v/>
      </c>
      <c r="C45" s="84" t="str">
        <f t="shared" si="4"/>
        <v/>
      </c>
      <c r="D45" s="85" t="str">
        <f>+IF('Tüm Deney Sonuçları'!O48="","",'Tüm Deney Sonuçları'!O48)</f>
        <v/>
      </c>
      <c r="E45" s="86" t="str">
        <f t="shared" si="1"/>
        <v/>
      </c>
      <c r="F45" s="86" t="str">
        <f t="shared" si="2"/>
        <v/>
      </c>
      <c r="G45" s="86" t="str">
        <f t="shared" si="3"/>
        <v/>
      </c>
      <c r="H45" s="18"/>
      <c r="I45" s="22"/>
      <c r="J45" s="34">
        <v>45</v>
      </c>
      <c r="K45" s="36">
        <v>3</v>
      </c>
      <c r="L45" s="36"/>
      <c r="M45" s="34">
        <v>45</v>
      </c>
      <c r="N45" s="36">
        <v>-3</v>
      </c>
      <c r="O45" s="13"/>
      <c r="P45" s="125" t="s">
        <v>25</v>
      </c>
      <c r="Q45" s="125"/>
      <c r="R45" s="125"/>
      <c r="S45" s="125"/>
      <c r="T45" s="125"/>
      <c r="U45" s="26" t="e">
        <f>+U41*100/U40</f>
        <v>#DIV/0!</v>
      </c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</row>
    <row r="46" spans="1:51" ht="24" customHeight="1" x14ac:dyDescent="0.25">
      <c r="A46" s="83" t="str">
        <f>+IF('Tüm Deney Sonuçları'!B49="","",'Tüm Deney Sonuçları'!B49)</f>
        <v/>
      </c>
      <c r="B46" s="84" t="str">
        <f t="shared" si="0"/>
        <v/>
      </c>
      <c r="C46" s="84" t="str">
        <f t="shared" si="4"/>
        <v/>
      </c>
      <c r="D46" s="85" t="str">
        <f>+IF('Tüm Deney Sonuçları'!O49="","",'Tüm Deney Sonuçları'!O49)</f>
        <v/>
      </c>
      <c r="E46" s="86" t="str">
        <f t="shared" si="1"/>
        <v/>
      </c>
      <c r="F46" s="86" t="str">
        <f t="shared" si="2"/>
        <v/>
      </c>
      <c r="G46" s="86" t="str">
        <f>IF(C46&gt;2,A46,"")</f>
        <v/>
      </c>
      <c r="H46" s="23"/>
      <c r="I46" s="23"/>
      <c r="J46" s="23"/>
      <c r="K46" s="23"/>
      <c r="L46" s="23"/>
      <c r="M46" s="23"/>
      <c r="N46" s="23"/>
      <c r="O46" s="23"/>
      <c r="P46" s="125" t="s">
        <v>26</v>
      </c>
      <c r="Q46" s="125"/>
      <c r="R46" s="125"/>
      <c r="S46" s="125"/>
      <c r="T46" s="125"/>
      <c r="U46" s="26" t="e">
        <f>+(MAX(D6:D49)-MIN(D6:D49))*100/U40</f>
        <v>#DIV/0!</v>
      </c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4"/>
      <c r="AV46" s="24"/>
      <c r="AW46" s="24"/>
      <c r="AX46" s="24"/>
      <c r="AY46" s="24"/>
    </row>
    <row r="47" spans="1:51" ht="24" customHeight="1" thickBot="1" x14ac:dyDescent="0.3">
      <c r="A47" s="83" t="str">
        <f>+IF('Tüm Deney Sonuçları'!B50="","",'Tüm Deney Sonuçları'!B50)</f>
        <v/>
      </c>
      <c r="B47" s="84" t="str">
        <f t="shared" si="0"/>
        <v/>
      </c>
      <c r="C47" s="84" t="str">
        <f t="shared" si="4"/>
        <v/>
      </c>
      <c r="D47" s="85" t="str">
        <f>+IF('Tüm Deney Sonuçları'!O50="","",'Tüm Deney Sonuçları'!O50)</f>
        <v/>
      </c>
      <c r="E47" s="86" t="str">
        <f t="shared" si="1"/>
        <v/>
      </c>
      <c r="F47" s="86" t="str">
        <f t="shared" si="2"/>
        <v/>
      </c>
      <c r="G47" s="86" t="str">
        <f>IF(C47&gt;2,A47,"")</f>
        <v/>
      </c>
      <c r="P47" s="125" t="s">
        <v>29</v>
      </c>
      <c r="Q47" s="125"/>
      <c r="R47" s="125"/>
      <c r="S47" s="125"/>
      <c r="T47" s="125"/>
      <c r="U47" s="26" t="e">
        <f>+U41/SQRT(U35)</f>
        <v>#DIV/0!</v>
      </c>
    </row>
    <row r="48" spans="1:51" ht="39.6" customHeight="1" thickBot="1" x14ac:dyDescent="0.3">
      <c r="A48" s="83" t="str">
        <f>+IF('Tüm Deney Sonuçları'!B51="","",'Tüm Deney Sonuçları'!B51)</f>
        <v/>
      </c>
      <c r="B48" s="84" t="str">
        <f t="shared" si="0"/>
        <v/>
      </c>
      <c r="C48" s="84" t="str">
        <f t="shared" si="4"/>
        <v/>
      </c>
      <c r="D48" s="85" t="str">
        <f>+IF('Tüm Deney Sonuçları'!O51="","",'Tüm Deney Sonuçları'!O51)</f>
        <v/>
      </c>
      <c r="E48" s="86" t="str">
        <f t="shared" si="1"/>
        <v/>
      </c>
      <c r="F48" s="86" t="str">
        <f t="shared" si="2"/>
        <v/>
      </c>
      <c r="G48" s="86" t="str">
        <f>IF(C48&gt;2,A48,"")</f>
        <v/>
      </c>
      <c r="I48" s="126" t="s">
        <v>41</v>
      </c>
      <c r="J48" s="126"/>
      <c r="K48" s="126"/>
      <c r="L48" s="126"/>
      <c r="M48" s="126"/>
      <c r="N48" s="42">
        <v>4</v>
      </c>
      <c r="P48" s="125" t="s">
        <v>42</v>
      </c>
      <c r="Q48" s="125"/>
      <c r="R48" s="125"/>
      <c r="S48" s="125"/>
      <c r="T48" s="125"/>
      <c r="U48" s="96" t="e">
        <f>+$N$48*$U$40*2.8/100</f>
        <v>#DIV/0!</v>
      </c>
    </row>
    <row r="49" spans="1:7" ht="22.5" customHeight="1" x14ac:dyDescent="0.25">
      <c r="A49" s="83" t="str">
        <f>+IF('Tüm Deney Sonuçları'!B52="","",'Tüm Deney Sonuçları'!B52)</f>
        <v/>
      </c>
      <c r="B49" s="84" t="str">
        <f t="shared" si="0"/>
        <v/>
      </c>
      <c r="C49" s="84" t="str">
        <f t="shared" si="4"/>
        <v/>
      </c>
      <c r="D49" s="85" t="str">
        <f>+IF('Tüm Deney Sonuçları'!O52="","",'Tüm Deney Sonuçları'!O52)</f>
        <v/>
      </c>
      <c r="E49" s="86" t="str">
        <f t="shared" si="1"/>
        <v/>
      </c>
      <c r="F49" s="86" t="str">
        <f t="shared" si="2"/>
        <v/>
      </c>
      <c r="G49" s="86" t="str">
        <f>IF(C49&gt;2,A49,"")</f>
        <v/>
      </c>
    </row>
  </sheetData>
  <mergeCells count="25">
    <mergeCell ref="A1:A4"/>
    <mergeCell ref="B1:E1"/>
    <mergeCell ref="M1:N1"/>
    <mergeCell ref="B2:E2"/>
    <mergeCell ref="M2:N2"/>
    <mergeCell ref="B3:E4"/>
    <mergeCell ref="M3:N3"/>
    <mergeCell ref="M4:N4"/>
    <mergeCell ref="P44:T44"/>
    <mergeCell ref="J34:N34"/>
    <mergeCell ref="P34:U34"/>
    <mergeCell ref="P35:T35"/>
    <mergeCell ref="P36:T36"/>
    <mergeCell ref="P37:T37"/>
    <mergeCell ref="P38:T38"/>
    <mergeCell ref="P39:T39"/>
    <mergeCell ref="P40:T40"/>
    <mergeCell ref="P41:T41"/>
    <mergeCell ref="P42:T42"/>
    <mergeCell ref="P43:T43"/>
    <mergeCell ref="P45:T45"/>
    <mergeCell ref="P46:T46"/>
    <mergeCell ref="P47:T47"/>
    <mergeCell ref="I48:M48"/>
    <mergeCell ref="P48:T4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9"/>
  <sheetViews>
    <sheetView zoomScale="50" zoomScaleNormal="50" workbookViewId="0">
      <selection activeCell="G2" sqref="G2:G4"/>
    </sheetView>
  </sheetViews>
  <sheetFormatPr defaultColWidth="8.7109375" defaultRowHeight="15" x14ac:dyDescent="0.2"/>
  <cols>
    <col min="1" max="1" width="23.28515625" style="11" customWidth="1"/>
    <col min="2" max="2" width="28.5703125" style="11" customWidth="1"/>
    <col min="3" max="3" width="25.85546875" style="11" customWidth="1"/>
    <col min="4" max="4" width="22.7109375" style="11" customWidth="1"/>
    <col min="5" max="5" width="22.85546875" style="11" customWidth="1"/>
    <col min="6" max="6" width="29" style="11" customWidth="1"/>
    <col min="7" max="7" width="23" style="11" customWidth="1"/>
    <col min="8" max="48" width="10.5703125" style="11" customWidth="1"/>
    <col min="49" max="16384" width="8.7109375" style="11"/>
  </cols>
  <sheetData>
    <row r="1" spans="1:16" ht="28.5" customHeight="1" x14ac:dyDescent="0.2">
      <c r="A1" s="110"/>
      <c r="B1" s="108" t="s">
        <v>113</v>
      </c>
      <c r="C1" s="108"/>
      <c r="D1" s="108"/>
      <c r="E1" s="108"/>
      <c r="F1" s="87" t="s">
        <v>114</v>
      </c>
      <c r="G1" s="87" t="s">
        <v>130</v>
      </c>
      <c r="H1" s="78"/>
      <c r="I1" s="79"/>
      <c r="J1" s="79"/>
      <c r="K1" s="79"/>
      <c r="L1" s="79"/>
      <c r="M1" s="129"/>
      <c r="N1" s="129"/>
      <c r="O1" s="78"/>
      <c r="P1" s="13"/>
    </row>
    <row r="2" spans="1:16" ht="28.5" customHeight="1" x14ac:dyDescent="0.2">
      <c r="A2" s="110"/>
      <c r="B2" s="109" t="s">
        <v>115</v>
      </c>
      <c r="C2" s="109"/>
      <c r="D2" s="109"/>
      <c r="E2" s="109"/>
      <c r="F2" s="87" t="s">
        <v>116</v>
      </c>
      <c r="G2" s="88" t="s">
        <v>152</v>
      </c>
      <c r="H2" s="80"/>
      <c r="I2" s="77"/>
      <c r="J2" s="77"/>
      <c r="K2" s="77"/>
      <c r="L2" s="77"/>
      <c r="M2" s="129"/>
      <c r="N2" s="129"/>
      <c r="O2" s="80"/>
      <c r="P2" s="13"/>
    </row>
    <row r="3" spans="1:16" ht="28.5" customHeight="1" x14ac:dyDescent="0.2">
      <c r="A3" s="110"/>
      <c r="B3" s="109" t="s">
        <v>151</v>
      </c>
      <c r="C3" s="109"/>
      <c r="D3" s="109"/>
      <c r="E3" s="109"/>
      <c r="F3" s="87" t="s">
        <v>117</v>
      </c>
      <c r="G3" s="91"/>
      <c r="H3" s="92"/>
      <c r="I3" s="77"/>
      <c r="J3" s="77"/>
      <c r="K3" s="77"/>
      <c r="L3" s="77"/>
      <c r="M3" s="129"/>
      <c r="N3" s="129"/>
      <c r="O3" s="92"/>
      <c r="P3" s="13"/>
    </row>
    <row r="4" spans="1:16" ht="29.25" customHeight="1" x14ac:dyDescent="0.2">
      <c r="A4" s="110"/>
      <c r="B4" s="109"/>
      <c r="C4" s="109"/>
      <c r="D4" s="109"/>
      <c r="E4" s="109"/>
      <c r="F4" s="87" t="s">
        <v>118</v>
      </c>
      <c r="G4" s="89" t="s">
        <v>119</v>
      </c>
      <c r="H4" s="81"/>
      <c r="I4" s="77"/>
      <c r="J4" s="77"/>
      <c r="K4" s="77"/>
      <c r="L4" s="77"/>
      <c r="M4" s="129"/>
      <c r="N4" s="129"/>
      <c r="O4" s="81"/>
      <c r="P4" s="13"/>
    </row>
    <row r="5" spans="1:16" ht="70.5" customHeight="1" x14ac:dyDescent="0.2">
      <c r="A5" s="82" t="s">
        <v>148</v>
      </c>
      <c r="B5" s="82" t="s">
        <v>27</v>
      </c>
      <c r="C5" s="82" t="s">
        <v>28</v>
      </c>
      <c r="D5" s="82" t="s">
        <v>30</v>
      </c>
      <c r="E5" s="82" t="s">
        <v>31</v>
      </c>
      <c r="F5" s="82" t="s">
        <v>32</v>
      </c>
      <c r="G5" s="82" t="s">
        <v>33</v>
      </c>
    </row>
    <row r="6" spans="1:16" ht="24" customHeight="1" x14ac:dyDescent="0.25">
      <c r="A6" s="83" t="str">
        <f>+IF('Tüm Deney Sonuçları'!B9="","",'Tüm Deney Sonuçları'!B9)</f>
        <v>K5</v>
      </c>
      <c r="B6" s="84">
        <f t="shared" ref="B6:B49" si="0">+IF(D6="","",(D6-$U$40)/$U$48)</f>
        <v>-0.11370527592480842</v>
      </c>
      <c r="C6" s="84">
        <f>IF(B6="","",ABS(B6:B49))</f>
        <v>0.11370527592480842</v>
      </c>
      <c r="D6" s="85">
        <f>+IF('Tüm Deney Sonuçları'!P9="","",'Tüm Deney Sonuçları'!P9)</f>
        <v>2.63</v>
      </c>
      <c r="E6" s="86" t="str">
        <f t="shared" ref="E6:E49" si="1">+IF(B6="","",A6)</f>
        <v>K5</v>
      </c>
      <c r="F6" s="86" t="str">
        <f t="shared" ref="F6:F49" si="2">IF(C6="",A6,"")</f>
        <v/>
      </c>
      <c r="G6" s="86" t="str">
        <f t="shared" ref="G6:G45" si="3">IF(B6="","",IF(C6&gt;2,A6,""))</f>
        <v/>
      </c>
    </row>
    <row r="7" spans="1:16" ht="24" customHeight="1" x14ac:dyDescent="0.25">
      <c r="A7" s="83" t="str">
        <f>+IF('Tüm Deney Sonuçları'!B10="","",'Tüm Deney Sonuçları'!B10)</f>
        <v>K2</v>
      </c>
      <c r="B7" s="84">
        <f t="shared" si="0"/>
        <v>2.1658147795198167E-2</v>
      </c>
      <c r="C7" s="84">
        <f>IF(B7="","",ABS(B7:B49))</f>
        <v>2.1658147795198167E-2</v>
      </c>
      <c r="D7" s="85">
        <f>+IF('Tüm Deney Sonuçları'!P10="","",'Tüm Deney Sonuçları'!P10)</f>
        <v>2.64</v>
      </c>
      <c r="E7" s="86" t="str">
        <f t="shared" si="1"/>
        <v>K2</v>
      </c>
      <c r="F7" s="86" t="str">
        <f t="shared" si="2"/>
        <v/>
      </c>
      <c r="G7" s="86" t="str">
        <f t="shared" si="3"/>
        <v/>
      </c>
    </row>
    <row r="8" spans="1:16" ht="24" customHeight="1" x14ac:dyDescent="0.25">
      <c r="A8" s="83" t="str">
        <f>+IF('Tüm Deney Sonuçları'!B11="","",'Tüm Deney Sonuçları'!B11)</f>
        <v>K3</v>
      </c>
      <c r="B8" s="84">
        <f t="shared" si="0"/>
        <v>-0.11370527592480842</v>
      </c>
      <c r="C8" s="84">
        <f>IF(B8="","",ABS(B8:B49))</f>
        <v>0.11370527592480842</v>
      </c>
      <c r="D8" s="85">
        <f>+IF('Tüm Deney Sonuçları'!P11="","",'Tüm Deney Sonuçları'!P11)</f>
        <v>2.63</v>
      </c>
      <c r="E8" s="86" t="str">
        <f t="shared" si="1"/>
        <v>K3</v>
      </c>
      <c r="F8" s="86" t="str">
        <f t="shared" si="2"/>
        <v/>
      </c>
      <c r="G8" s="86" t="str">
        <f t="shared" si="3"/>
        <v/>
      </c>
    </row>
    <row r="9" spans="1:16" ht="24" customHeight="1" x14ac:dyDescent="0.25">
      <c r="A9" s="83" t="str">
        <f>+IF('Tüm Deney Sonuçları'!B12="","",'Tüm Deney Sonuçları'!B12)</f>
        <v>K8</v>
      </c>
      <c r="B9" s="84">
        <f t="shared" si="0"/>
        <v>0.15702157151519874</v>
      </c>
      <c r="C9" s="84">
        <f>IF(B9="","",ABS(B9:B49))</f>
        <v>0.15702157151519874</v>
      </c>
      <c r="D9" s="85">
        <f>+IF('Tüm Deney Sonuçları'!P12="","",'Tüm Deney Sonuçları'!P12)</f>
        <v>2.65</v>
      </c>
      <c r="E9" s="86" t="str">
        <f t="shared" si="1"/>
        <v>K8</v>
      </c>
      <c r="F9" s="86" t="str">
        <f t="shared" si="2"/>
        <v/>
      </c>
      <c r="G9" s="86" t="str">
        <f t="shared" si="3"/>
        <v/>
      </c>
    </row>
    <row r="10" spans="1:16" ht="24" customHeight="1" x14ac:dyDescent="0.25">
      <c r="A10" s="83" t="str">
        <f>+IF('Tüm Deney Sonuçları'!B13="","",'Tüm Deney Sonuçları'!B13)</f>
        <v>K9</v>
      </c>
      <c r="B10" s="84">
        <f t="shared" si="0"/>
        <v>2.1658147795198167E-2</v>
      </c>
      <c r="C10" s="84">
        <f>IF(B10="","",ABS(B10:B49))</f>
        <v>2.1658147795198167E-2</v>
      </c>
      <c r="D10" s="85">
        <f>+IF('Tüm Deney Sonuçları'!P13="","",'Tüm Deney Sonuçları'!P13)</f>
        <v>2.64</v>
      </c>
      <c r="E10" s="86" t="str">
        <f t="shared" si="1"/>
        <v>K9</v>
      </c>
      <c r="F10" s="86" t="str">
        <f t="shared" si="2"/>
        <v/>
      </c>
      <c r="G10" s="86" t="str">
        <f t="shared" si="3"/>
        <v/>
      </c>
    </row>
    <row r="11" spans="1:16" ht="24" customHeight="1" x14ac:dyDescent="0.25">
      <c r="A11" s="83" t="str">
        <f>+IF('Tüm Deney Sonuçları'!B14="","",'Tüm Deney Sonuçları'!B14)</f>
        <v>K12</v>
      </c>
      <c r="B11" s="84">
        <f t="shared" si="0"/>
        <v>2.1658147795198167E-2</v>
      </c>
      <c r="C11" s="84">
        <f>IF(B11="","",ABS(B11:B49))</f>
        <v>2.1658147795198167E-2</v>
      </c>
      <c r="D11" s="85">
        <f>+IF('Tüm Deney Sonuçları'!P14="","",'Tüm Deney Sonuçları'!P14)</f>
        <v>2.64</v>
      </c>
      <c r="E11" s="86" t="str">
        <f t="shared" si="1"/>
        <v>K12</v>
      </c>
      <c r="F11" s="86" t="str">
        <f t="shared" si="2"/>
        <v/>
      </c>
      <c r="G11" s="86" t="str">
        <f t="shared" si="3"/>
        <v/>
      </c>
    </row>
    <row r="12" spans="1:16" ht="24" customHeight="1" x14ac:dyDescent="0.25">
      <c r="A12" s="83" t="str">
        <f>+IF('Tüm Deney Sonuçları'!B15="","",'Tüm Deney Sonuçları'!B15)</f>
        <v>K15</v>
      </c>
      <c r="B12" s="84">
        <f t="shared" si="0"/>
        <v>0.15702157151519874</v>
      </c>
      <c r="C12" s="84">
        <f>IF(B12="","",ABS(B12:B49))</f>
        <v>0.15702157151519874</v>
      </c>
      <c r="D12" s="85">
        <f>+IF('Tüm Deney Sonuçları'!P15="","",'Tüm Deney Sonuçları'!P15)</f>
        <v>2.65</v>
      </c>
      <c r="E12" s="86" t="str">
        <f t="shared" si="1"/>
        <v>K15</v>
      </c>
      <c r="F12" s="86" t="str">
        <f t="shared" si="2"/>
        <v/>
      </c>
      <c r="G12" s="86" t="str">
        <f t="shared" si="3"/>
        <v/>
      </c>
    </row>
    <row r="13" spans="1:16" ht="24" customHeight="1" x14ac:dyDescent="0.25">
      <c r="A13" s="83" t="str">
        <f>+IF('Tüm Deney Sonuçları'!B16="","",'Tüm Deney Sonuçları'!B16)</f>
        <v>K22</v>
      </c>
      <c r="B13" s="84" t="str">
        <f t="shared" si="0"/>
        <v/>
      </c>
      <c r="C13" s="84" t="str">
        <f>IF(B13="","",ABS(B13:B49))</f>
        <v/>
      </c>
      <c r="D13" s="85" t="str">
        <f>+IF('Tüm Deney Sonuçları'!P16="","",'Tüm Deney Sonuçları'!P16)</f>
        <v/>
      </c>
      <c r="E13" s="86" t="str">
        <f t="shared" si="1"/>
        <v/>
      </c>
      <c r="F13" s="86" t="str">
        <f t="shared" si="2"/>
        <v>K22</v>
      </c>
      <c r="G13" s="86" t="str">
        <f t="shared" si="3"/>
        <v/>
      </c>
    </row>
    <row r="14" spans="1:16" ht="24" customHeight="1" x14ac:dyDescent="0.25">
      <c r="A14" s="83" t="str">
        <f>+IF('Tüm Deney Sonuçları'!B17="","",'Tüm Deney Sonuçları'!B17)</f>
        <v>K34</v>
      </c>
      <c r="B14" s="84">
        <f t="shared" si="0"/>
        <v>2.1658147795198167E-2</v>
      </c>
      <c r="C14" s="84">
        <f>IF(B14="","",ABS(B14:B49))</f>
        <v>2.1658147795198167E-2</v>
      </c>
      <c r="D14" s="85">
        <f>+IF('Tüm Deney Sonuçları'!P17="","",'Tüm Deney Sonuçları'!P17)</f>
        <v>2.64</v>
      </c>
      <c r="E14" s="86" t="str">
        <f t="shared" si="1"/>
        <v>K34</v>
      </c>
      <c r="F14" s="86" t="str">
        <f t="shared" si="2"/>
        <v/>
      </c>
      <c r="G14" s="86" t="str">
        <f t="shared" si="3"/>
        <v/>
      </c>
    </row>
    <row r="15" spans="1:16" ht="24" customHeight="1" x14ac:dyDescent="0.25">
      <c r="A15" s="83" t="str">
        <f>+IF('Tüm Deney Sonuçları'!B18="","",'Tüm Deney Sonuçları'!B18)</f>
        <v>K5</v>
      </c>
      <c r="B15" s="84" t="str">
        <f t="shared" si="0"/>
        <v/>
      </c>
      <c r="C15" s="84" t="str">
        <f>IF(B15="","",ABS(B15:B49))</f>
        <v/>
      </c>
      <c r="D15" s="85" t="str">
        <f>+IF('Tüm Deney Sonuçları'!P18="","",'Tüm Deney Sonuçları'!P18)</f>
        <v/>
      </c>
      <c r="E15" s="86" t="str">
        <f t="shared" si="1"/>
        <v/>
      </c>
      <c r="F15" s="86" t="str">
        <f t="shared" si="2"/>
        <v>K5</v>
      </c>
      <c r="G15" s="86" t="str">
        <f t="shared" si="3"/>
        <v/>
      </c>
    </row>
    <row r="16" spans="1:16" ht="24" customHeight="1" x14ac:dyDescent="0.25">
      <c r="A16" s="83" t="str">
        <f>+IF('Tüm Deney Sonuçları'!B19="","",'Tüm Deney Sonuçları'!B19)</f>
        <v>K13</v>
      </c>
      <c r="B16" s="84">
        <f t="shared" si="0"/>
        <v>2.1658147795198167E-2</v>
      </c>
      <c r="C16" s="84">
        <f>IF(B16="","",ABS(B16:B49))</f>
        <v>2.1658147795198167E-2</v>
      </c>
      <c r="D16" s="85">
        <f>+IF('Tüm Deney Sonuçları'!P19="","",'Tüm Deney Sonuçları'!P19)</f>
        <v>2.64</v>
      </c>
      <c r="E16" s="86" t="str">
        <f t="shared" si="1"/>
        <v>K13</v>
      </c>
      <c r="F16" s="86" t="str">
        <f t="shared" si="2"/>
        <v/>
      </c>
      <c r="G16" s="86" t="str">
        <f t="shared" si="3"/>
        <v/>
      </c>
    </row>
    <row r="17" spans="1:7" ht="24" customHeight="1" x14ac:dyDescent="0.25">
      <c r="A17" s="83" t="str">
        <f>+IF('Tüm Deney Sonuçları'!B20="","",'Tüm Deney Sonuçları'!B20)</f>
        <v>K19</v>
      </c>
      <c r="B17" s="84">
        <f t="shared" si="0"/>
        <v>-0.24906869964480899</v>
      </c>
      <c r="C17" s="84">
        <f t="shared" ref="C17:C49" si="4">IF(B17="","",ABS(B17:B49))</f>
        <v>0.24906869964480899</v>
      </c>
      <c r="D17" s="85">
        <f>+IF('Tüm Deney Sonuçları'!P20="","",'Tüm Deney Sonuçları'!P20)</f>
        <v>2.62</v>
      </c>
      <c r="E17" s="86" t="str">
        <f t="shared" si="1"/>
        <v>K19</v>
      </c>
      <c r="F17" s="86" t="str">
        <f t="shared" si="2"/>
        <v/>
      </c>
      <c r="G17" s="86" t="str">
        <f t="shared" si="3"/>
        <v/>
      </c>
    </row>
    <row r="18" spans="1:7" ht="24" customHeight="1" x14ac:dyDescent="0.25">
      <c r="A18" s="83" t="str">
        <f>+IF('Tüm Deney Sonuçları'!B21="","",'Tüm Deney Sonuçları'!B21)</f>
        <v>K8</v>
      </c>
      <c r="B18" s="84">
        <f t="shared" si="0"/>
        <v>0.29238499523520534</v>
      </c>
      <c r="C18" s="84">
        <f t="shared" si="4"/>
        <v>0.29238499523520534</v>
      </c>
      <c r="D18" s="85">
        <f>+IF('Tüm Deney Sonuçları'!P21="","",'Tüm Deney Sonuçları'!P21)</f>
        <v>2.66</v>
      </c>
      <c r="E18" s="86" t="str">
        <f t="shared" si="1"/>
        <v>K8</v>
      </c>
      <c r="F18" s="86" t="str">
        <f t="shared" si="2"/>
        <v/>
      </c>
      <c r="G18" s="86" t="str">
        <f t="shared" si="3"/>
        <v/>
      </c>
    </row>
    <row r="19" spans="1:7" ht="24" customHeight="1" x14ac:dyDescent="0.25">
      <c r="A19" s="83" t="str">
        <f>+IF('Tüm Deney Sonuçları'!B22="","",'Tüm Deney Sonuçları'!B22)</f>
        <v>K9</v>
      </c>
      <c r="B19" s="84">
        <f t="shared" si="0"/>
        <v>-0.11370527592480842</v>
      </c>
      <c r="C19" s="84">
        <f t="shared" si="4"/>
        <v>0.11370527592480842</v>
      </c>
      <c r="D19" s="85">
        <f>+IF('Tüm Deney Sonuçları'!P22="","",'Tüm Deney Sonuçları'!P22)</f>
        <v>2.63</v>
      </c>
      <c r="E19" s="86" t="str">
        <f t="shared" si="1"/>
        <v>K9</v>
      </c>
      <c r="F19" s="86" t="str">
        <f t="shared" si="2"/>
        <v/>
      </c>
      <c r="G19" s="86" t="str">
        <f t="shared" si="3"/>
        <v/>
      </c>
    </row>
    <row r="20" spans="1:7" ht="24" customHeight="1" x14ac:dyDescent="0.25">
      <c r="A20" s="83" t="str">
        <f>+IF('Tüm Deney Sonuçları'!B23="","",'Tüm Deney Sonuçları'!B23)</f>
        <v>K17</v>
      </c>
      <c r="B20" s="84" t="str">
        <f t="shared" si="0"/>
        <v/>
      </c>
      <c r="C20" s="84" t="str">
        <f t="shared" si="4"/>
        <v/>
      </c>
      <c r="D20" s="85" t="str">
        <f>+IF('Tüm Deney Sonuçları'!P23="","",'Tüm Deney Sonuçları'!P23)</f>
        <v/>
      </c>
      <c r="E20" s="86" t="str">
        <f t="shared" si="1"/>
        <v/>
      </c>
      <c r="F20" s="86" t="str">
        <f t="shared" si="2"/>
        <v>K17</v>
      </c>
      <c r="G20" s="86" t="str">
        <f t="shared" si="3"/>
        <v/>
      </c>
    </row>
    <row r="21" spans="1:7" ht="24" customHeight="1" x14ac:dyDescent="0.25">
      <c r="A21" s="83" t="str">
        <f>+IF('Tüm Deney Sonuçları'!B24="","",'Tüm Deney Sonuçları'!B24)</f>
        <v>K16</v>
      </c>
      <c r="B21" s="84">
        <f t="shared" si="0"/>
        <v>-0.51979554708481612</v>
      </c>
      <c r="C21" s="84">
        <f t="shared" si="4"/>
        <v>0.51979554708481612</v>
      </c>
      <c r="D21" s="85">
        <f>+IF('Tüm Deney Sonuçları'!P24="","",'Tüm Deney Sonuçları'!P24)</f>
        <v>2.6</v>
      </c>
      <c r="E21" s="86" t="str">
        <f t="shared" si="1"/>
        <v>K16</v>
      </c>
      <c r="F21" s="86" t="str">
        <f t="shared" si="2"/>
        <v/>
      </c>
      <c r="G21" s="86" t="str">
        <f t="shared" si="3"/>
        <v/>
      </c>
    </row>
    <row r="22" spans="1:7" ht="24" customHeight="1" x14ac:dyDescent="0.25">
      <c r="A22" s="83" t="str">
        <f>+IF('Tüm Deney Sonuçları'!B25="","",'Tüm Deney Sonuçları'!B25)</f>
        <v>K25</v>
      </c>
      <c r="B22" s="84">
        <f t="shared" si="0"/>
        <v>2.1658147795198167E-2</v>
      </c>
      <c r="C22" s="84">
        <f t="shared" si="4"/>
        <v>2.1658147795198167E-2</v>
      </c>
      <c r="D22" s="85">
        <f>+IF('Tüm Deney Sonuçları'!P25="","",'Tüm Deney Sonuçları'!P25)</f>
        <v>2.64</v>
      </c>
      <c r="E22" s="86" t="str">
        <f t="shared" si="1"/>
        <v>K25</v>
      </c>
      <c r="F22" s="86" t="str">
        <f t="shared" si="2"/>
        <v/>
      </c>
      <c r="G22" s="86" t="str">
        <f t="shared" si="3"/>
        <v/>
      </c>
    </row>
    <row r="23" spans="1:7" ht="24" customHeight="1" x14ac:dyDescent="0.25">
      <c r="A23" s="83" t="str">
        <f>+IF('Tüm Deney Sonuçları'!B26="","",'Tüm Deney Sonuçları'!B26)</f>
        <v>K34</v>
      </c>
      <c r="B23" s="84" t="str">
        <f t="shared" si="0"/>
        <v/>
      </c>
      <c r="C23" s="84" t="str">
        <f t="shared" si="4"/>
        <v/>
      </c>
      <c r="D23" s="85" t="str">
        <f>+IF('Tüm Deney Sonuçları'!P26="","",'Tüm Deney Sonuçları'!P26)</f>
        <v/>
      </c>
      <c r="E23" s="86" t="str">
        <f t="shared" si="1"/>
        <v/>
      </c>
      <c r="F23" s="86" t="str">
        <f t="shared" si="2"/>
        <v>K34</v>
      </c>
      <c r="G23" s="86" t="str">
        <f t="shared" si="3"/>
        <v/>
      </c>
    </row>
    <row r="24" spans="1:7" ht="24" customHeight="1" x14ac:dyDescent="0.25">
      <c r="A24" s="83" t="str">
        <f>+IF('Tüm Deney Sonuçları'!B27="","",'Tüm Deney Sonuçları'!B27)</f>
        <v/>
      </c>
      <c r="B24" s="84" t="str">
        <f t="shared" si="0"/>
        <v/>
      </c>
      <c r="C24" s="84" t="str">
        <f t="shared" si="4"/>
        <v/>
      </c>
      <c r="D24" s="85" t="str">
        <f>+IF('Tüm Deney Sonuçları'!P27="","",'Tüm Deney Sonuçları'!P27)</f>
        <v/>
      </c>
      <c r="E24" s="86" t="str">
        <f t="shared" si="1"/>
        <v/>
      </c>
      <c r="F24" s="86" t="str">
        <f t="shared" si="2"/>
        <v/>
      </c>
      <c r="G24" s="86" t="str">
        <f t="shared" si="3"/>
        <v/>
      </c>
    </row>
    <row r="25" spans="1:7" ht="24" customHeight="1" x14ac:dyDescent="0.25">
      <c r="A25" s="83" t="str">
        <f>+IF('Tüm Deney Sonuçları'!B28="","",'Tüm Deney Sonuçları'!B28)</f>
        <v/>
      </c>
      <c r="B25" s="84">
        <f t="shared" si="0"/>
        <v>-0.11370527592480842</v>
      </c>
      <c r="C25" s="84">
        <f t="shared" si="4"/>
        <v>0.11370527592480842</v>
      </c>
      <c r="D25" s="85">
        <f>+IF('Tüm Deney Sonuçları'!P28="","",'Tüm Deney Sonuçları'!P28)</f>
        <v>2.63</v>
      </c>
      <c r="E25" s="86" t="str">
        <f t="shared" si="1"/>
        <v/>
      </c>
      <c r="F25" s="86" t="str">
        <f t="shared" si="2"/>
        <v/>
      </c>
      <c r="G25" s="86" t="str">
        <f t="shared" si="3"/>
        <v/>
      </c>
    </row>
    <row r="26" spans="1:7" ht="24" customHeight="1" x14ac:dyDescent="0.25">
      <c r="A26" s="83" t="str">
        <f>+IF('Tüm Deney Sonuçları'!B29="","",'Tüm Deney Sonuçları'!B29)</f>
        <v/>
      </c>
      <c r="B26" s="84">
        <f t="shared" si="0"/>
        <v>0.15702157151519874</v>
      </c>
      <c r="C26" s="84">
        <f t="shared" si="4"/>
        <v>0.15702157151519874</v>
      </c>
      <c r="D26" s="85">
        <f>+IF('Tüm Deney Sonuçları'!P29="","",'Tüm Deney Sonuçları'!P29)</f>
        <v>2.65</v>
      </c>
      <c r="E26" s="86" t="str">
        <f t="shared" si="1"/>
        <v/>
      </c>
      <c r="F26" s="86" t="str">
        <f t="shared" si="2"/>
        <v/>
      </c>
      <c r="G26" s="86" t="str">
        <f t="shared" si="3"/>
        <v/>
      </c>
    </row>
    <row r="27" spans="1:7" ht="24" customHeight="1" x14ac:dyDescent="0.25">
      <c r="A27" s="83" t="str">
        <f>+IF('Tüm Deney Sonuçları'!B30="","",'Tüm Deney Sonuçları'!B30)</f>
        <v/>
      </c>
      <c r="B27" s="84">
        <f t="shared" si="0"/>
        <v>-0.11370527592480842</v>
      </c>
      <c r="C27" s="84">
        <f t="shared" si="4"/>
        <v>0.11370527592480842</v>
      </c>
      <c r="D27" s="85">
        <f>+IF('Tüm Deney Sonuçları'!P30="","",'Tüm Deney Sonuçları'!P30)</f>
        <v>2.63</v>
      </c>
      <c r="E27" s="86" t="str">
        <f t="shared" si="1"/>
        <v/>
      </c>
      <c r="F27" s="86" t="str">
        <f t="shared" si="2"/>
        <v/>
      </c>
      <c r="G27" s="86" t="str">
        <f t="shared" si="3"/>
        <v/>
      </c>
    </row>
    <row r="28" spans="1:7" ht="24" customHeight="1" x14ac:dyDescent="0.25">
      <c r="A28" s="83" t="str">
        <f>+IF('Tüm Deney Sonuçları'!B31="","",'Tüm Deney Sonuçları'!B31)</f>
        <v/>
      </c>
      <c r="B28" s="84">
        <f t="shared" si="0"/>
        <v>0.29238499523520534</v>
      </c>
      <c r="C28" s="84">
        <f t="shared" si="4"/>
        <v>0.29238499523520534</v>
      </c>
      <c r="D28" s="85">
        <f>+IF('Tüm Deney Sonuçları'!P31="","",'Tüm Deney Sonuçları'!P31)</f>
        <v>2.66</v>
      </c>
      <c r="E28" s="86" t="str">
        <f t="shared" si="1"/>
        <v/>
      </c>
      <c r="F28" s="86" t="str">
        <f t="shared" si="2"/>
        <v/>
      </c>
      <c r="G28" s="86" t="str">
        <f t="shared" si="3"/>
        <v/>
      </c>
    </row>
    <row r="29" spans="1:7" ht="24" customHeight="1" x14ac:dyDescent="0.25">
      <c r="A29" s="83" t="str">
        <f>+IF('Tüm Deney Sonuçları'!B32="","",'Tüm Deney Sonuçları'!B32)</f>
        <v/>
      </c>
      <c r="B29" s="84">
        <f t="shared" si="0"/>
        <v>-0.38443212336481558</v>
      </c>
      <c r="C29" s="84">
        <f t="shared" si="4"/>
        <v>0.38443212336481558</v>
      </c>
      <c r="D29" s="85">
        <f>+IF('Tüm Deney Sonuçları'!P32="","",'Tüm Deney Sonuçları'!P32)</f>
        <v>2.61</v>
      </c>
      <c r="E29" s="86" t="str">
        <f t="shared" si="1"/>
        <v/>
      </c>
      <c r="F29" s="86" t="str">
        <f t="shared" si="2"/>
        <v/>
      </c>
      <c r="G29" s="86" t="str">
        <f t="shared" si="3"/>
        <v/>
      </c>
    </row>
    <row r="30" spans="1:7" ht="24" customHeight="1" x14ac:dyDescent="0.25">
      <c r="A30" s="83" t="str">
        <f>+IF('Tüm Deney Sonuçları'!B33="","",'Tüm Deney Sonuçları'!B33)</f>
        <v/>
      </c>
      <c r="B30" s="84">
        <f t="shared" si="0"/>
        <v>-0.11370527592480842</v>
      </c>
      <c r="C30" s="84">
        <f t="shared" si="4"/>
        <v>0.11370527592480842</v>
      </c>
      <c r="D30" s="85">
        <f>+IF('Tüm Deney Sonuçları'!P33="","",'Tüm Deney Sonuçları'!P33)</f>
        <v>2.63</v>
      </c>
      <c r="E30" s="86" t="str">
        <f t="shared" si="1"/>
        <v/>
      </c>
      <c r="F30" s="86" t="str">
        <f t="shared" si="2"/>
        <v/>
      </c>
      <c r="G30" s="86" t="str">
        <f t="shared" si="3"/>
        <v/>
      </c>
    </row>
    <row r="31" spans="1:7" ht="24" customHeight="1" x14ac:dyDescent="0.25">
      <c r="A31" s="83" t="str">
        <f>+IF('Tüm Deney Sonuçları'!B34="","",'Tüm Deney Sonuçları'!B34)</f>
        <v/>
      </c>
      <c r="B31" s="84">
        <f t="shared" si="0"/>
        <v>2.1658147795198167E-2</v>
      </c>
      <c r="C31" s="84">
        <f t="shared" si="4"/>
        <v>2.1658147795198167E-2</v>
      </c>
      <c r="D31" s="85">
        <f>+IF('Tüm Deney Sonuçları'!P34="","",'Tüm Deney Sonuçları'!P34)</f>
        <v>2.64</v>
      </c>
      <c r="E31" s="86" t="str">
        <f t="shared" si="1"/>
        <v/>
      </c>
      <c r="F31" s="86" t="str">
        <f t="shared" si="2"/>
        <v/>
      </c>
      <c r="G31" s="86" t="str">
        <f t="shared" si="3"/>
        <v/>
      </c>
    </row>
    <row r="32" spans="1:7" ht="24" customHeight="1" x14ac:dyDescent="0.25">
      <c r="A32" s="83" t="str">
        <f>+IF('Tüm Deney Sonuçları'!B35="","",'Tüm Deney Sonuçları'!B35)</f>
        <v/>
      </c>
      <c r="B32" s="84" t="str">
        <f t="shared" si="0"/>
        <v/>
      </c>
      <c r="C32" s="84" t="str">
        <f t="shared" si="4"/>
        <v/>
      </c>
      <c r="D32" s="85" t="str">
        <f>+IF('Tüm Deney Sonuçları'!P35="","",'Tüm Deney Sonuçları'!P35)</f>
        <v/>
      </c>
      <c r="E32" s="86" t="str">
        <f t="shared" si="1"/>
        <v/>
      </c>
      <c r="F32" s="86" t="str">
        <f t="shared" si="2"/>
        <v/>
      </c>
      <c r="G32" s="86" t="str">
        <f t="shared" si="3"/>
        <v/>
      </c>
    </row>
    <row r="33" spans="1:51" ht="24" customHeight="1" x14ac:dyDescent="0.25">
      <c r="A33" s="83" t="str">
        <f>+IF('Tüm Deney Sonuçları'!B36="","",'Tüm Deney Sonuçları'!B36)</f>
        <v/>
      </c>
      <c r="B33" s="84" t="str">
        <f t="shared" si="0"/>
        <v/>
      </c>
      <c r="C33" s="84" t="str">
        <f t="shared" si="4"/>
        <v/>
      </c>
      <c r="D33" s="85" t="str">
        <f>+IF('Tüm Deney Sonuçları'!P36="","",'Tüm Deney Sonuçları'!P36)</f>
        <v/>
      </c>
      <c r="E33" s="86" t="str">
        <f t="shared" si="1"/>
        <v/>
      </c>
      <c r="F33" s="86" t="str">
        <f t="shared" si="2"/>
        <v/>
      </c>
      <c r="G33" s="86" t="str">
        <f t="shared" si="3"/>
        <v/>
      </c>
    </row>
    <row r="34" spans="1:51" ht="36" customHeight="1" x14ac:dyDescent="0.25">
      <c r="A34" s="83" t="str">
        <f>+IF('Tüm Deney Sonuçları'!B37="","",'Tüm Deney Sonuçları'!B37)</f>
        <v/>
      </c>
      <c r="B34" s="84" t="str">
        <f t="shared" si="0"/>
        <v/>
      </c>
      <c r="C34" s="84" t="str">
        <f t="shared" si="4"/>
        <v/>
      </c>
      <c r="D34" s="85" t="str">
        <f>+IF('Tüm Deney Sonuçları'!P37="","",'Tüm Deney Sonuçları'!P37)</f>
        <v/>
      </c>
      <c r="E34" s="86" t="str">
        <f t="shared" si="1"/>
        <v/>
      </c>
      <c r="F34" s="86" t="str">
        <f t="shared" si="2"/>
        <v/>
      </c>
      <c r="G34" s="86" t="str">
        <f t="shared" si="3"/>
        <v/>
      </c>
      <c r="J34" s="128" t="s">
        <v>43</v>
      </c>
      <c r="K34" s="128"/>
      <c r="L34" s="128"/>
      <c r="M34" s="128"/>
      <c r="N34" s="128"/>
      <c r="P34" s="128" t="s">
        <v>135</v>
      </c>
      <c r="Q34" s="128"/>
      <c r="R34" s="128"/>
      <c r="S34" s="128"/>
      <c r="T34" s="128"/>
      <c r="U34" s="128"/>
    </row>
    <row r="35" spans="1:51" ht="24" customHeight="1" x14ac:dyDescent="0.25">
      <c r="A35" s="83" t="str">
        <f>+IF('Tüm Deney Sonuçları'!B38="","",'Tüm Deney Sonuçları'!B38)</f>
        <v/>
      </c>
      <c r="B35" s="84" t="str">
        <f t="shared" si="0"/>
        <v/>
      </c>
      <c r="C35" s="84" t="str">
        <f t="shared" si="4"/>
        <v/>
      </c>
      <c r="D35" s="85" t="str">
        <f>+IF('Tüm Deney Sonuçları'!P38="","",'Tüm Deney Sonuçları'!P38)</f>
        <v/>
      </c>
      <c r="E35" s="86" t="str">
        <f t="shared" si="1"/>
        <v/>
      </c>
      <c r="F35" s="86" t="str">
        <f t="shared" si="2"/>
        <v/>
      </c>
      <c r="G35" s="86" t="str">
        <f t="shared" si="3"/>
        <v/>
      </c>
      <c r="J35" s="34">
        <v>1</v>
      </c>
      <c r="K35" s="36">
        <v>0</v>
      </c>
      <c r="L35" s="36"/>
      <c r="M35" s="34">
        <v>1</v>
      </c>
      <c r="N35" s="36">
        <v>0</v>
      </c>
      <c r="P35" s="125" t="s">
        <v>0</v>
      </c>
      <c r="Q35" s="125"/>
      <c r="R35" s="125"/>
      <c r="S35" s="125"/>
      <c r="T35" s="125"/>
      <c r="U35" s="27">
        <f>COUNT(D6:D49)</f>
        <v>25</v>
      </c>
    </row>
    <row r="36" spans="1:51" ht="24" customHeight="1" x14ac:dyDescent="0.25">
      <c r="A36" s="83" t="str">
        <f>+IF('Tüm Deney Sonuçları'!B39="","",'Tüm Deney Sonuçları'!B39)</f>
        <v/>
      </c>
      <c r="B36" s="84">
        <f t="shared" si="0"/>
        <v>0.15702157151519874</v>
      </c>
      <c r="C36" s="84">
        <f t="shared" si="4"/>
        <v>0.15702157151519874</v>
      </c>
      <c r="D36" s="85">
        <f>+IF('Tüm Deney Sonuçları'!P39="","",'Tüm Deney Sonuçları'!P39)</f>
        <v>2.65</v>
      </c>
      <c r="E36" s="86" t="str">
        <f t="shared" si="1"/>
        <v/>
      </c>
      <c r="F36" s="86" t="str">
        <f t="shared" si="2"/>
        <v/>
      </c>
      <c r="G36" s="86" t="str">
        <f t="shared" si="3"/>
        <v/>
      </c>
      <c r="J36" s="34">
        <v>45</v>
      </c>
      <c r="K36" s="36">
        <v>0</v>
      </c>
      <c r="L36" s="36"/>
      <c r="M36" s="34">
        <v>45</v>
      </c>
      <c r="N36" s="36">
        <v>0</v>
      </c>
      <c r="P36" s="125" t="s">
        <v>44</v>
      </c>
      <c r="Q36" s="125"/>
      <c r="R36" s="125"/>
      <c r="S36" s="125"/>
      <c r="T36" s="125"/>
      <c r="U36" s="27">
        <f>COUNTIF(C6:C49,"&lt;1")</f>
        <v>25</v>
      </c>
    </row>
    <row r="37" spans="1:51" ht="24" customHeight="1" x14ac:dyDescent="0.25">
      <c r="A37" s="83" t="str">
        <f>+IF('Tüm Deney Sonuçları'!B40="","",'Tüm Deney Sonuçları'!B40)</f>
        <v/>
      </c>
      <c r="B37" s="84">
        <f t="shared" si="0"/>
        <v>2.1658147795198167E-2</v>
      </c>
      <c r="C37" s="84">
        <f t="shared" si="4"/>
        <v>2.1658147795198167E-2</v>
      </c>
      <c r="D37" s="85">
        <f>+IF('Tüm Deney Sonuçları'!P40="","",'Tüm Deney Sonuçları'!P40)</f>
        <v>2.64</v>
      </c>
      <c r="E37" s="86" t="str">
        <f t="shared" si="1"/>
        <v/>
      </c>
      <c r="F37" s="86" t="str">
        <f t="shared" si="2"/>
        <v/>
      </c>
      <c r="G37" s="86" t="str">
        <f t="shared" si="3"/>
        <v/>
      </c>
      <c r="I37" s="12"/>
      <c r="J37" s="34"/>
      <c r="K37" s="36"/>
      <c r="L37" s="36"/>
      <c r="M37" s="34"/>
      <c r="N37" s="36"/>
      <c r="P37" s="125" t="s">
        <v>2</v>
      </c>
      <c r="Q37" s="125"/>
      <c r="R37" s="125"/>
      <c r="S37" s="125"/>
      <c r="T37" s="125"/>
      <c r="U37" s="27">
        <f>COUNTIF(C6:C49,"&lt;2")-COUNTIF(C6:C49,"&lt;1")</f>
        <v>0</v>
      </c>
    </row>
    <row r="38" spans="1:51" ht="24" customHeight="1" x14ac:dyDescent="0.25">
      <c r="A38" s="83" t="str">
        <f>+IF('Tüm Deney Sonuçları'!B41="","",'Tüm Deney Sonuçları'!B41)</f>
        <v/>
      </c>
      <c r="B38" s="84" t="str">
        <f t="shared" si="0"/>
        <v/>
      </c>
      <c r="C38" s="84" t="str">
        <f t="shared" si="4"/>
        <v/>
      </c>
      <c r="D38" s="85" t="str">
        <f>+IF('Tüm Deney Sonuçları'!P41="","",'Tüm Deney Sonuçları'!P41)</f>
        <v/>
      </c>
      <c r="E38" s="86" t="str">
        <f t="shared" si="1"/>
        <v/>
      </c>
      <c r="F38" s="86" t="str">
        <f t="shared" si="2"/>
        <v/>
      </c>
      <c r="G38" s="86" t="str">
        <f t="shared" si="3"/>
        <v/>
      </c>
      <c r="I38" s="14"/>
      <c r="J38" s="34">
        <v>1</v>
      </c>
      <c r="K38" s="36">
        <v>1</v>
      </c>
      <c r="L38" s="36"/>
      <c r="M38" s="34">
        <v>1</v>
      </c>
      <c r="N38" s="36">
        <v>-1</v>
      </c>
      <c r="O38" s="15"/>
      <c r="P38" s="125" t="s">
        <v>3</v>
      </c>
      <c r="Q38" s="125"/>
      <c r="R38" s="125"/>
      <c r="S38" s="125"/>
      <c r="T38" s="125"/>
      <c r="U38" s="27">
        <f>COUNTIF(C6:C49,"&lt;3")-COUNTIF(C6:C49,"&lt;2")</f>
        <v>0</v>
      </c>
      <c r="V38" s="13"/>
      <c r="W38" s="16"/>
      <c r="X38" s="13"/>
      <c r="Y38" s="13"/>
      <c r="Z38" s="15"/>
      <c r="AA38" s="15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</row>
    <row r="39" spans="1:51" ht="24" customHeight="1" x14ac:dyDescent="0.25">
      <c r="A39" s="83" t="str">
        <f>+IF('Tüm Deney Sonuçları'!B42="","",'Tüm Deney Sonuçları'!B42)</f>
        <v/>
      </c>
      <c r="B39" s="84" t="str">
        <f t="shared" si="0"/>
        <v/>
      </c>
      <c r="C39" s="84" t="str">
        <f t="shared" si="4"/>
        <v/>
      </c>
      <c r="D39" s="85" t="str">
        <f>+IF('Tüm Deney Sonuçları'!P42="","",'Tüm Deney Sonuçları'!P42)</f>
        <v/>
      </c>
      <c r="E39" s="86" t="str">
        <f t="shared" si="1"/>
        <v/>
      </c>
      <c r="F39" s="86" t="str">
        <f t="shared" si="2"/>
        <v/>
      </c>
      <c r="G39" s="86" t="str">
        <f t="shared" si="3"/>
        <v/>
      </c>
      <c r="I39" s="12"/>
      <c r="J39" s="34">
        <v>45</v>
      </c>
      <c r="K39" s="36">
        <v>1</v>
      </c>
      <c r="L39" s="36"/>
      <c r="M39" s="34">
        <v>45</v>
      </c>
      <c r="N39" s="36">
        <v>-1</v>
      </c>
      <c r="O39" s="12"/>
      <c r="P39" s="125" t="s">
        <v>4</v>
      </c>
      <c r="Q39" s="125"/>
      <c r="R39" s="125"/>
      <c r="S39" s="125"/>
      <c r="T39" s="125"/>
      <c r="U39" s="27">
        <f>COUNTIF(C6:C49,"&lt;6")-COUNTIF(C6:C49,"&lt;3")</f>
        <v>0</v>
      </c>
      <c r="W39" s="12"/>
      <c r="X39" s="12"/>
      <c r="Z39" s="12"/>
      <c r="AA39" s="12"/>
    </row>
    <row r="40" spans="1:51" ht="24" customHeight="1" x14ac:dyDescent="0.25">
      <c r="A40" s="83" t="str">
        <f>+IF('Tüm Deney Sonuçları'!B43="","",'Tüm Deney Sonuçları'!B43)</f>
        <v/>
      </c>
      <c r="B40" s="84" t="str">
        <f t="shared" si="0"/>
        <v/>
      </c>
      <c r="C40" s="84" t="str">
        <f t="shared" si="4"/>
        <v/>
      </c>
      <c r="D40" s="85" t="str">
        <f>+IF('Tüm Deney Sonuçları'!P43="","",'Tüm Deney Sonuçları'!P43)</f>
        <v/>
      </c>
      <c r="E40" s="86" t="str">
        <f t="shared" si="1"/>
        <v/>
      </c>
      <c r="F40" s="86" t="str">
        <f t="shared" si="2"/>
        <v/>
      </c>
      <c r="G40" s="86" t="str">
        <f t="shared" si="3"/>
        <v/>
      </c>
      <c r="I40" s="15"/>
      <c r="J40" s="34"/>
      <c r="K40" s="36"/>
      <c r="L40" s="36"/>
      <c r="M40" s="34"/>
      <c r="N40" s="36"/>
      <c r="O40" s="15"/>
      <c r="P40" s="125" t="s">
        <v>5</v>
      </c>
      <c r="Q40" s="125"/>
      <c r="R40" s="125"/>
      <c r="S40" s="125"/>
      <c r="T40" s="125"/>
      <c r="U40" s="26">
        <f>AVERAGE(D6:D49)</f>
        <v>2.6384000000000003</v>
      </c>
      <c r="V40" s="15"/>
      <c r="W40" s="12"/>
      <c r="X40" s="15"/>
      <c r="Y40" s="15"/>
      <c r="Z40" s="12"/>
      <c r="AA40" s="15"/>
      <c r="AB40" s="15"/>
      <c r="AD40" s="15"/>
      <c r="AE40" s="15"/>
    </row>
    <row r="41" spans="1:51" ht="24" customHeight="1" x14ac:dyDescent="0.25">
      <c r="A41" s="83" t="str">
        <f>+IF('Tüm Deney Sonuçları'!B44="","",'Tüm Deney Sonuçları'!B44)</f>
        <v/>
      </c>
      <c r="B41" s="84" t="str">
        <f t="shared" si="0"/>
        <v/>
      </c>
      <c r="C41" s="84" t="str">
        <f t="shared" si="4"/>
        <v/>
      </c>
      <c r="D41" s="85" t="str">
        <f>+IF('Tüm Deney Sonuçları'!P44="","",'Tüm Deney Sonuçları'!P44)</f>
        <v/>
      </c>
      <c r="E41" s="86" t="str">
        <f t="shared" si="1"/>
        <v/>
      </c>
      <c r="F41" s="86" t="str">
        <f t="shared" si="2"/>
        <v/>
      </c>
      <c r="G41" s="86" t="str">
        <f t="shared" si="3"/>
        <v/>
      </c>
      <c r="I41" s="18"/>
      <c r="J41" s="34">
        <v>1</v>
      </c>
      <c r="K41" s="36">
        <v>2</v>
      </c>
      <c r="L41" s="37"/>
      <c r="M41" s="34">
        <v>1</v>
      </c>
      <c r="N41" s="36">
        <v>-2</v>
      </c>
      <c r="O41" s="19"/>
      <c r="P41" s="125" t="s">
        <v>40</v>
      </c>
      <c r="Q41" s="125"/>
      <c r="R41" s="125"/>
      <c r="S41" s="125"/>
      <c r="T41" s="125"/>
      <c r="U41" s="26">
        <f>STDEV(D6:D49)</f>
        <v>1.4628738838327821E-2</v>
      </c>
      <c r="V41" s="19"/>
      <c r="W41" s="17"/>
      <c r="X41" s="19"/>
      <c r="Y41" s="19"/>
      <c r="Z41" s="17"/>
      <c r="AA41" s="20"/>
      <c r="AB41" s="20"/>
      <c r="AC41" s="17"/>
      <c r="AD41" s="21"/>
      <c r="AE41" s="21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</row>
    <row r="42" spans="1:51" ht="24" customHeight="1" x14ac:dyDescent="0.25">
      <c r="A42" s="83" t="str">
        <f>+IF('Tüm Deney Sonuçları'!B45="","",'Tüm Deney Sonuçları'!B45)</f>
        <v/>
      </c>
      <c r="B42" s="84">
        <f t="shared" si="0"/>
        <v>0.29238499523520534</v>
      </c>
      <c r="C42" s="84">
        <f t="shared" si="4"/>
        <v>0.29238499523520534</v>
      </c>
      <c r="D42" s="85">
        <f>+IF('Tüm Deney Sonuçları'!P45="","",'Tüm Deney Sonuçları'!P45)</f>
        <v>2.66</v>
      </c>
      <c r="E42" s="86" t="str">
        <f t="shared" si="1"/>
        <v/>
      </c>
      <c r="F42" s="86" t="str">
        <f t="shared" si="2"/>
        <v/>
      </c>
      <c r="G42" s="86" t="str">
        <f t="shared" si="3"/>
        <v/>
      </c>
      <c r="I42" s="16"/>
      <c r="J42" s="34">
        <v>45</v>
      </c>
      <c r="K42" s="36">
        <v>2</v>
      </c>
      <c r="L42" s="37"/>
      <c r="M42" s="34">
        <v>45</v>
      </c>
      <c r="N42" s="36">
        <v>-2</v>
      </c>
      <c r="O42" s="12"/>
      <c r="P42" s="125" t="s">
        <v>6</v>
      </c>
      <c r="Q42" s="125"/>
      <c r="R42" s="125"/>
      <c r="S42" s="125"/>
      <c r="T42" s="125"/>
      <c r="U42" s="26">
        <f>+U41*100/U40</f>
        <v>0.55445492868131518</v>
      </c>
      <c r="V42" s="16"/>
      <c r="W42" s="13"/>
      <c r="X42" s="12"/>
      <c r="Y42" s="16"/>
      <c r="Z42" s="13"/>
      <c r="AA42" s="12"/>
      <c r="AB42" s="16"/>
      <c r="AC42" s="13"/>
      <c r="AD42" s="16"/>
      <c r="AE42" s="16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</row>
    <row r="43" spans="1:51" ht="24" customHeight="1" x14ac:dyDescent="0.25">
      <c r="A43" s="83" t="str">
        <f>+IF('Tüm Deney Sonuçları'!B46="","",'Tüm Deney Sonuçları'!B46)</f>
        <v/>
      </c>
      <c r="B43" s="84" t="str">
        <f t="shared" si="0"/>
        <v/>
      </c>
      <c r="C43" s="84" t="str">
        <f t="shared" si="4"/>
        <v/>
      </c>
      <c r="D43" s="85" t="str">
        <f>+IF('Tüm Deney Sonuçları'!P46="","",'Tüm Deney Sonuçları'!P46)</f>
        <v/>
      </c>
      <c r="E43" s="86" t="str">
        <f t="shared" si="1"/>
        <v/>
      </c>
      <c r="F43" s="86" t="str">
        <f t="shared" si="2"/>
        <v/>
      </c>
      <c r="G43" s="86" t="str">
        <f t="shared" si="3"/>
        <v/>
      </c>
      <c r="H43" s="13"/>
      <c r="I43" s="13"/>
      <c r="J43" s="34"/>
      <c r="K43" s="36"/>
      <c r="L43" s="36"/>
      <c r="M43" s="34"/>
      <c r="N43" s="36"/>
      <c r="O43" s="13"/>
      <c r="P43" s="125" t="s">
        <v>7</v>
      </c>
      <c r="Q43" s="125"/>
      <c r="R43" s="125"/>
      <c r="S43" s="125"/>
      <c r="T43" s="125"/>
      <c r="U43" s="26">
        <f>+MAX(D6:D49)</f>
        <v>2.66</v>
      </c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51" ht="24" customHeight="1" x14ac:dyDescent="0.25">
      <c r="A44" s="83" t="str">
        <f>+IF('Tüm Deney Sonuçları'!B47="","",'Tüm Deney Sonuçları'!B47)</f>
        <v/>
      </c>
      <c r="B44" s="84" t="str">
        <f t="shared" si="0"/>
        <v/>
      </c>
      <c r="C44" s="84" t="str">
        <f t="shared" si="4"/>
        <v/>
      </c>
      <c r="D44" s="85" t="str">
        <f>+IF('Tüm Deney Sonuçları'!P47="","",'Tüm Deney Sonuçları'!P47)</f>
        <v/>
      </c>
      <c r="E44" s="86" t="str">
        <f t="shared" si="1"/>
        <v/>
      </c>
      <c r="F44" s="86" t="str">
        <f t="shared" si="2"/>
        <v/>
      </c>
      <c r="G44" s="86" t="str">
        <f t="shared" si="3"/>
        <v/>
      </c>
      <c r="H44" s="13"/>
      <c r="I44" s="13"/>
      <c r="J44" s="34">
        <v>1</v>
      </c>
      <c r="K44" s="36">
        <v>3</v>
      </c>
      <c r="L44" s="36"/>
      <c r="M44" s="34">
        <v>1</v>
      </c>
      <c r="N44" s="36">
        <v>-3</v>
      </c>
      <c r="O44" s="13"/>
      <c r="P44" s="125" t="s">
        <v>8</v>
      </c>
      <c r="Q44" s="125"/>
      <c r="R44" s="125"/>
      <c r="S44" s="125"/>
      <c r="T44" s="125"/>
      <c r="U44" s="26">
        <f>+MIN(D6:D49)</f>
        <v>2.6</v>
      </c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51" ht="24" customHeight="1" x14ac:dyDescent="0.25">
      <c r="A45" s="83" t="str">
        <f>+IF('Tüm Deney Sonuçları'!B48="","",'Tüm Deney Sonuçları'!B48)</f>
        <v/>
      </c>
      <c r="B45" s="84" t="str">
        <f t="shared" si="0"/>
        <v/>
      </c>
      <c r="C45" s="84" t="str">
        <f t="shared" si="4"/>
        <v/>
      </c>
      <c r="D45" s="85" t="str">
        <f>+IF('Tüm Deney Sonuçları'!P48="","",'Tüm Deney Sonuçları'!P48)</f>
        <v/>
      </c>
      <c r="E45" s="86" t="str">
        <f t="shared" si="1"/>
        <v/>
      </c>
      <c r="F45" s="86" t="str">
        <f t="shared" si="2"/>
        <v/>
      </c>
      <c r="G45" s="86" t="str">
        <f t="shared" si="3"/>
        <v/>
      </c>
      <c r="H45" s="18"/>
      <c r="I45" s="22"/>
      <c r="J45" s="34">
        <v>45</v>
      </c>
      <c r="K45" s="36">
        <v>3</v>
      </c>
      <c r="L45" s="36"/>
      <c r="M45" s="34">
        <v>45</v>
      </c>
      <c r="N45" s="36">
        <v>-3</v>
      </c>
      <c r="O45" s="13"/>
      <c r="P45" s="125" t="s">
        <v>25</v>
      </c>
      <c r="Q45" s="125"/>
      <c r="R45" s="125"/>
      <c r="S45" s="125"/>
      <c r="T45" s="125"/>
      <c r="U45" s="26">
        <f>+U41*100/U40</f>
        <v>0.55445492868131518</v>
      </c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</row>
    <row r="46" spans="1:51" ht="24" customHeight="1" x14ac:dyDescent="0.25">
      <c r="A46" s="83" t="str">
        <f>+IF('Tüm Deney Sonuçları'!B49="","",'Tüm Deney Sonuçları'!B49)</f>
        <v/>
      </c>
      <c r="B46" s="84">
        <f t="shared" si="0"/>
        <v>0.15702157151519874</v>
      </c>
      <c r="C46" s="84">
        <f t="shared" si="4"/>
        <v>0.15702157151519874</v>
      </c>
      <c r="D46" s="85">
        <f>+IF('Tüm Deney Sonuçları'!P49="","",'Tüm Deney Sonuçları'!P49)</f>
        <v>2.65</v>
      </c>
      <c r="E46" s="86" t="str">
        <f t="shared" si="1"/>
        <v/>
      </c>
      <c r="F46" s="86" t="str">
        <f t="shared" si="2"/>
        <v/>
      </c>
      <c r="G46" s="86" t="str">
        <f>IF(C46&gt;2,A46,"")</f>
        <v/>
      </c>
      <c r="H46" s="23"/>
      <c r="I46" s="23"/>
      <c r="J46" s="23"/>
      <c r="K46" s="23"/>
      <c r="L46" s="23"/>
      <c r="M46" s="23"/>
      <c r="N46" s="23"/>
      <c r="O46" s="23"/>
      <c r="P46" s="125" t="s">
        <v>26</v>
      </c>
      <c r="Q46" s="125"/>
      <c r="R46" s="125"/>
      <c r="S46" s="125"/>
      <c r="T46" s="125"/>
      <c r="U46" s="26">
        <f>+(MAX(D6:D49)-MIN(D6:D49))*100/U40</f>
        <v>2.2741055184960599</v>
      </c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4"/>
      <c r="AV46" s="24"/>
      <c r="AW46" s="24"/>
      <c r="AX46" s="24"/>
      <c r="AY46" s="24"/>
    </row>
    <row r="47" spans="1:51" ht="24" customHeight="1" thickBot="1" x14ac:dyDescent="0.3">
      <c r="A47" s="83" t="str">
        <f>+IF('Tüm Deney Sonuçları'!B50="","",'Tüm Deney Sonuçları'!B50)</f>
        <v/>
      </c>
      <c r="B47" s="84" t="str">
        <f t="shared" si="0"/>
        <v/>
      </c>
      <c r="C47" s="84" t="str">
        <f t="shared" si="4"/>
        <v/>
      </c>
      <c r="D47" s="85" t="str">
        <f>+IF('Tüm Deney Sonuçları'!P50="","",'Tüm Deney Sonuçları'!P50)</f>
        <v/>
      </c>
      <c r="E47" s="86" t="str">
        <f t="shared" si="1"/>
        <v/>
      </c>
      <c r="F47" s="86" t="str">
        <f t="shared" si="2"/>
        <v/>
      </c>
      <c r="G47" s="86" t="str">
        <f>IF(C47&gt;2,A47,"")</f>
        <v/>
      </c>
      <c r="P47" s="125" t="s">
        <v>29</v>
      </c>
      <c r="Q47" s="125"/>
      <c r="R47" s="125"/>
      <c r="S47" s="125"/>
      <c r="T47" s="125"/>
      <c r="U47" s="26">
        <f>+U41/SQRT(U35)</f>
        <v>2.9257477676655642E-3</v>
      </c>
    </row>
    <row r="48" spans="1:51" ht="39.6" customHeight="1" thickBot="1" x14ac:dyDescent="0.3">
      <c r="A48" s="83" t="str">
        <f>+IF('Tüm Deney Sonuçları'!B51="","",'Tüm Deney Sonuçları'!B51)</f>
        <v/>
      </c>
      <c r="B48" s="84" t="str">
        <f t="shared" si="0"/>
        <v/>
      </c>
      <c r="C48" s="84" t="str">
        <f t="shared" si="4"/>
        <v/>
      </c>
      <c r="D48" s="85" t="str">
        <f>+IF('Tüm Deney Sonuçları'!P51="","",'Tüm Deney Sonuçları'!P51)</f>
        <v/>
      </c>
      <c r="E48" s="86" t="str">
        <f t="shared" si="1"/>
        <v/>
      </c>
      <c r="F48" s="86" t="str">
        <f t="shared" si="2"/>
        <v/>
      </c>
      <c r="G48" s="86" t="str">
        <f>IF(C48&gt;2,A48,"")</f>
        <v/>
      </c>
      <c r="I48" s="126" t="s">
        <v>41</v>
      </c>
      <c r="J48" s="126"/>
      <c r="K48" s="126"/>
      <c r="L48" s="126"/>
      <c r="M48" s="126"/>
      <c r="N48" s="42">
        <v>1</v>
      </c>
      <c r="P48" s="125" t="s">
        <v>42</v>
      </c>
      <c r="Q48" s="125"/>
      <c r="R48" s="125"/>
      <c r="S48" s="125"/>
      <c r="T48" s="125"/>
      <c r="U48" s="96">
        <f>+$N$48*$U$40*2.8/100</f>
        <v>7.3875200000000002E-2</v>
      </c>
    </row>
    <row r="49" spans="1:7" ht="22.5" customHeight="1" x14ac:dyDescent="0.25">
      <c r="A49" s="83" t="str">
        <f>+IF('Tüm Deney Sonuçları'!B52="","",'Tüm Deney Sonuçları'!B52)</f>
        <v/>
      </c>
      <c r="B49" s="84" t="str">
        <f t="shared" si="0"/>
        <v/>
      </c>
      <c r="C49" s="84" t="str">
        <f t="shared" si="4"/>
        <v/>
      </c>
      <c r="D49" s="85" t="str">
        <f>+IF('Tüm Deney Sonuçları'!P52="","",'Tüm Deney Sonuçları'!P52)</f>
        <v/>
      </c>
      <c r="E49" s="86" t="str">
        <f t="shared" si="1"/>
        <v/>
      </c>
      <c r="F49" s="86" t="str">
        <f t="shared" si="2"/>
        <v/>
      </c>
      <c r="G49" s="86" t="str">
        <f>IF(C49&gt;2,A49,"")</f>
        <v/>
      </c>
    </row>
  </sheetData>
  <mergeCells count="25">
    <mergeCell ref="A1:A4"/>
    <mergeCell ref="B1:E1"/>
    <mergeCell ref="M1:N1"/>
    <mergeCell ref="B2:E2"/>
    <mergeCell ref="M2:N2"/>
    <mergeCell ref="B3:E4"/>
    <mergeCell ref="M3:N3"/>
    <mergeCell ref="M4:N4"/>
    <mergeCell ref="P44:T44"/>
    <mergeCell ref="J34:N34"/>
    <mergeCell ref="P34:U34"/>
    <mergeCell ref="P35:T35"/>
    <mergeCell ref="P36:T36"/>
    <mergeCell ref="P37:T37"/>
    <mergeCell ref="P38:T38"/>
    <mergeCell ref="P39:T39"/>
    <mergeCell ref="P40:T40"/>
    <mergeCell ref="P41:T41"/>
    <mergeCell ref="P42:T42"/>
    <mergeCell ref="P43:T43"/>
    <mergeCell ref="P45:T45"/>
    <mergeCell ref="P46:T46"/>
    <mergeCell ref="P47:T47"/>
    <mergeCell ref="I48:M48"/>
    <mergeCell ref="P48:T4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9"/>
  <sheetViews>
    <sheetView zoomScale="50" zoomScaleNormal="50" workbookViewId="0">
      <selection activeCell="G2" sqref="G2:G4"/>
    </sheetView>
  </sheetViews>
  <sheetFormatPr defaultColWidth="8.7109375" defaultRowHeight="15" x14ac:dyDescent="0.2"/>
  <cols>
    <col min="1" max="1" width="23.28515625" style="11" customWidth="1"/>
    <col min="2" max="2" width="28.5703125" style="11" customWidth="1"/>
    <col min="3" max="3" width="25.85546875" style="11" customWidth="1"/>
    <col min="4" max="4" width="22.7109375" style="11" customWidth="1"/>
    <col min="5" max="5" width="22.85546875" style="11" customWidth="1"/>
    <col min="6" max="6" width="29" style="11" customWidth="1"/>
    <col min="7" max="7" width="23" style="11" customWidth="1"/>
    <col min="8" max="48" width="10.5703125" style="11" customWidth="1"/>
    <col min="49" max="16384" width="8.7109375" style="11"/>
  </cols>
  <sheetData>
    <row r="1" spans="1:16" ht="28.5" customHeight="1" x14ac:dyDescent="0.2">
      <c r="A1" s="110"/>
      <c r="B1" s="108" t="s">
        <v>113</v>
      </c>
      <c r="C1" s="108"/>
      <c r="D1" s="108"/>
      <c r="E1" s="108"/>
      <c r="F1" s="87" t="s">
        <v>114</v>
      </c>
      <c r="G1" s="87" t="s">
        <v>130</v>
      </c>
      <c r="H1" s="78"/>
      <c r="I1" s="79"/>
      <c r="J1" s="79"/>
      <c r="K1" s="79"/>
      <c r="L1" s="79"/>
      <c r="M1" s="129"/>
      <c r="N1" s="129"/>
      <c r="O1" s="78"/>
      <c r="P1" s="13"/>
    </row>
    <row r="2" spans="1:16" ht="28.5" customHeight="1" x14ac:dyDescent="0.2">
      <c r="A2" s="110"/>
      <c r="B2" s="109" t="s">
        <v>115</v>
      </c>
      <c r="C2" s="109"/>
      <c r="D2" s="109"/>
      <c r="E2" s="109"/>
      <c r="F2" s="87" t="s">
        <v>116</v>
      </c>
      <c r="G2" s="88" t="s">
        <v>152</v>
      </c>
      <c r="H2" s="80"/>
      <c r="I2" s="77"/>
      <c r="J2" s="77"/>
      <c r="K2" s="77"/>
      <c r="L2" s="77"/>
      <c r="M2" s="129"/>
      <c r="N2" s="129"/>
      <c r="O2" s="80"/>
      <c r="P2" s="13"/>
    </row>
    <row r="3" spans="1:16" ht="28.5" customHeight="1" x14ac:dyDescent="0.2">
      <c r="A3" s="110"/>
      <c r="B3" s="109" t="s">
        <v>151</v>
      </c>
      <c r="C3" s="109"/>
      <c r="D3" s="109"/>
      <c r="E3" s="109"/>
      <c r="F3" s="87" t="s">
        <v>117</v>
      </c>
      <c r="G3" s="91"/>
      <c r="H3" s="92"/>
      <c r="I3" s="77"/>
      <c r="J3" s="77"/>
      <c r="K3" s="77"/>
      <c r="L3" s="77"/>
      <c r="M3" s="129"/>
      <c r="N3" s="129"/>
      <c r="O3" s="92"/>
      <c r="P3" s="13"/>
    </row>
    <row r="4" spans="1:16" ht="29.25" customHeight="1" x14ac:dyDescent="0.2">
      <c r="A4" s="110"/>
      <c r="B4" s="109"/>
      <c r="C4" s="109"/>
      <c r="D4" s="109"/>
      <c r="E4" s="109"/>
      <c r="F4" s="87" t="s">
        <v>118</v>
      </c>
      <c r="G4" s="89" t="s">
        <v>119</v>
      </c>
      <c r="H4" s="81"/>
      <c r="I4" s="77"/>
      <c r="J4" s="77"/>
      <c r="K4" s="77"/>
      <c r="L4" s="77"/>
      <c r="M4" s="129"/>
      <c r="N4" s="129"/>
      <c r="O4" s="81"/>
      <c r="P4" s="13"/>
    </row>
    <row r="5" spans="1:16" ht="70.5" customHeight="1" x14ac:dyDescent="0.2">
      <c r="A5" s="82" t="s">
        <v>148</v>
      </c>
      <c r="B5" s="82" t="s">
        <v>27</v>
      </c>
      <c r="C5" s="82" t="s">
        <v>28</v>
      </c>
      <c r="D5" s="82" t="s">
        <v>30</v>
      </c>
      <c r="E5" s="82" t="s">
        <v>31</v>
      </c>
      <c r="F5" s="82" t="s">
        <v>32</v>
      </c>
      <c r="G5" s="82" t="s">
        <v>33</v>
      </c>
    </row>
    <row r="6" spans="1:16" ht="24" customHeight="1" x14ac:dyDescent="0.25">
      <c r="A6" s="83" t="str">
        <f>+IF('Tüm Deney Sonuçları'!B9="","",'Tüm Deney Sonuçları'!B9)</f>
        <v>K5</v>
      </c>
      <c r="B6" s="84">
        <f t="shared" ref="B6:B49" si="0">+IF(D6="","",(D6-$U$40)/$U$48)</f>
        <v>1.2843546664076915</v>
      </c>
      <c r="C6" s="84">
        <f>IF(B6="","",ABS(B6:B49))</f>
        <v>1.2843546664076915</v>
      </c>
      <c r="D6" s="85">
        <f>+IF('Tüm Deney Sonuçları'!Q9="","",'Tüm Deney Sonuçları'!Q9)</f>
        <v>1.6</v>
      </c>
      <c r="E6" s="86" t="str">
        <f t="shared" ref="E6:E49" si="1">+IF(B6="","",A6)</f>
        <v>K5</v>
      </c>
      <c r="F6" s="86" t="str">
        <f t="shared" ref="F6:F49" si="2">IF(C6="",A6,"")</f>
        <v/>
      </c>
      <c r="G6" s="86" t="str">
        <f t="shared" ref="G6:G45" si="3">IF(B6="","",IF(C6&gt;2,A6,""))</f>
        <v/>
      </c>
    </row>
    <row r="7" spans="1:16" ht="24" customHeight="1" x14ac:dyDescent="0.25">
      <c r="A7" s="83" t="str">
        <f>+IF('Tüm Deney Sonuçları'!B10="","",'Tüm Deney Sonuçları'!B10)</f>
        <v>K2</v>
      </c>
      <c r="B7" s="84">
        <f t="shared" si="0"/>
        <v>0.9808682140429249</v>
      </c>
      <c r="C7" s="84">
        <f>IF(B7="","",ABS(B7:B49))</f>
        <v>0.9808682140429249</v>
      </c>
      <c r="D7" s="85">
        <f>+IF('Tüm Deney Sonuçları'!Q10="","",'Tüm Deney Sonuçları'!Q10)</f>
        <v>1.5</v>
      </c>
      <c r="E7" s="86" t="str">
        <f t="shared" si="1"/>
        <v>K2</v>
      </c>
      <c r="F7" s="86" t="str">
        <f t="shared" si="2"/>
        <v/>
      </c>
      <c r="G7" s="86" t="str">
        <f t="shared" si="3"/>
        <v/>
      </c>
    </row>
    <row r="8" spans="1:16" ht="24" customHeight="1" x14ac:dyDescent="0.25">
      <c r="A8" s="83" t="str">
        <f>+IF('Tüm Deney Sonuçları'!B11="","",'Tüm Deney Sonuçları'!B11)</f>
        <v>K3</v>
      </c>
      <c r="B8" s="84">
        <f t="shared" si="0"/>
        <v>0.9808682140429249</v>
      </c>
      <c r="C8" s="84">
        <f>IF(B8="","",ABS(B8:B49))</f>
        <v>0.9808682140429249</v>
      </c>
      <c r="D8" s="85">
        <f>+IF('Tüm Deney Sonuçları'!Q11="","",'Tüm Deney Sonuçları'!Q11)</f>
        <v>1.5</v>
      </c>
      <c r="E8" s="86" t="str">
        <f t="shared" si="1"/>
        <v>K3</v>
      </c>
      <c r="F8" s="86" t="str">
        <f t="shared" si="2"/>
        <v/>
      </c>
      <c r="G8" s="86" t="str">
        <f t="shared" si="3"/>
        <v/>
      </c>
    </row>
    <row r="9" spans="1:16" ht="24" customHeight="1" x14ac:dyDescent="0.25">
      <c r="A9" s="83" t="str">
        <f>+IF('Tüm Deney Sonuçları'!B12="","",'Tüm Deney Sonuçları'!B12)</f>
        <v>K8</v>
      </c>
      <c r="B9" s="84">
        <f t="shared" si="0"/>
        <v>-0.84005050014567362</v>
      </c>
      <c r="C9" s="84">
        <f>IF(B9="","",ABS(B9:B49))</f>
        <v>0.84005050014567362</v>
      </c>
      <c r="D9" s="85">
        <f>+IF('Tüm Deney Sonuçları'!Q12="","",'Tüm Deney Sonuçları'!Q12)</f>
        <v>0.9</v>
      </c>
      <c r="E9" s="86" t="str">
        <f t="shared" si="1"/>
        <v>K8</v>
      </c>
      <c r="F9" s="86" t="str">
        <f t="shared" si="2"/>
        <v/>
      </c>
      <c r="G9" s="86" t="str">
        <f t="shared" si="3"/>
        <v/>
      </c>
    </row>
    <row r="10" spans="1:16" ht="24" customHeight="1" x14ac:dyDescent="0.25">
      <c r="A10" s="83" t="str">
        <f>+IF('Tüm Deney Sonuçları'!B13="","",'Tüm Deney Sonuçları'!B13)</f>
        <v>K9</v>
      </c>
      <c r="B10" s="84">
        <f t="shared" si="0"/>
        <v>0.37389530931339215</v>
      </c>
      <c r="C10" s="84">
        <f>IF(B10="","",ABS(B10:B49))</f>
        <v>0.37389530931339215</v>
      </c>
      <c r="D10" s="85">
        <f>+IF('Tüm Deney Sonuçları'!Q13="","",'Tüm Deney Sonuçları'!Q13)</f>
        <v>1.3</v>
      </c>
      <c r="E10" s="86" t="str">
        <f t="shared" si="1"/>
        <v>K9</v>
      </c>
      <c r="F10" s="86" t="str">
        <f t="shared" si="2"/>
        <v/>
      </c>
      <c r="G10" s="86" t="str">
        <f t="shared" si="3"/>
        <v/>
      </c>
    </row>
    <row r="11" spans="1:16" ht="24" customHeight="1" x14ac:dyDescent="0.25">
      <c r="A11" s="83" t="str">
        <f>+IF('Tüm Deney Sonuçları'!B14="","",'Tüm Deney Sonuçları'!B14)</f>
        <v>K12</v>
      </c>
      <c r="B11" s="84">
        <f t="shared" si="0"/>
        <v>7.0408856948625462E-2</v>
      </c>
      <c r="C11" s="84">
        <f>IF(B11="","",ABS(B11:B49))</f>
        <v>7.0408856948625462E-2</v>
      </c>
      <c r="D11" s="85">
        <f>+IF('Tüm Deney Sonuçları'!Q14="","",'Tüm Deney Sonuçları'!Q14)</f>
        <v>1.2</v>
      </c>
      <c r="E11" s="86" t="str">
        <f t="shared" si="1"/>
        <v>K12</v>
      </c>
      <c r="F11" s="86" t="str">
        <f t="shared" si="2"/>
        <v/>
      </c>
      <c r="G11" s="86" t="str">
        <f t="shared" si="3"/>
        <v/>
      </c>
    </row>
    <row r="12" spans="1:16" ht="24" customHeight="1" x14ac:dyDescent="0.25">
      <c r="A12" s="83" t="str">
        <f>+IF('Tüm Deney Sonuçları'!B15="","",'Tüm Deney Sonuçları'!B15)</f>
        <v>K15</v>
      </c>
      <c r="B12" s="84">
        <f t="shared" si="0"/>
        <v>7.0408856948625462E-2</v>
      </c>
      <c r="C12" s="84">
        <f>IF(B12="","",ABS(B12:B49))</f>
        <v>7.0408856948625462E-2</v>
      </c>
      <c r="D12" s="85">
        <f>+IF('Tüm Deney Sonuçları'!Q15="","",'Tüm Deney Sonuçları'!Q15)</f>
        <v>1.2</v>
      </c>
      <c r="E12" s="86" t="str">
        <f t="shared" si="1"/>
        <v>K15</v>
      </c>
      <c r="F12" s="86" t="str">
        <f t="shared" si="2"/>
        <v/>
      </c>
      <c r="G12" s="86" t="str">
        <f t="shared" si="3"/>
        <v/>
      </c>
    </row>
    <row r="13" spans="1:16" ht="24" customHeight="1" x14ac:dyDescent="0.25">
      <c r="A13" s="83" t="str">
        <f>+IF('Tüm Deney Sonuçları'!B16="","",'Tüm Deney Sonuçları'!B16)</f>
        <v>K22</v>
      </c>
      <c r="B13" s="84" t="str">
        <f t="shared" si="0"/>
        <v/>
      </c>
      <c r="C13" s="84" t="str">
        <f>IF(B13="","",ABS(B13:B49))</f>
        <v/>
      </c>
      <c r="D13" s="85" t="str">
        <f>+IF('Tüm Deney Sonuçları'!Q16="","",'Tüm Deney Sonuçları'!Q16)</f>
        <v/>
      </c>
      <c r="E13" s="86" t="str">
        <f t="shared" si="1"/>
        <v/>
      </c>
      <c r="F13" s="86" t="str">
        <f t="shared" si="2"/>
        <v>K22</v>
      </c>
      <c r="G13" s="86" t="str">
        <f t="shared" si="3"/>
        <v/>
      </c>
    </row>
    <row r="14" spans="1:16" ht="24" customHeight="1" x14ac:dyDescent="0.25">
      <c r="A14" s="83" t="str">
        <f>+IF('Tüm Deney Sonuçları'!B17="","",'Tüm Deney Sonuçları'!B17)</f>
        <v>K34</v>
      </c>
      <c r="B14" s="84">
        <f t="shared" si="0"/>
        <v>0.9808682140429249</v>
      </c>
      <c r="C14" s="84">
        <f>IF(B14="","",ABS(B14:B49))</f>
        <v>0.9808682140429249</v>
      </c>
      <c r="D14" s="85">
        <f>+IF('Tüm Deney Sonuçları'!Q17="","",'Tüm Deney Sonuçları'!Q17)</f>
        <v>1.5</v>
      </c>
      <c r="E14" s="86" t="str">
        <f t="shared" si="1"/>
        <v>K34</v>
      </c>
      <c r="F14" s="86" t="str">
        <f t="shared" si="2"/>
        <v/>
      </c>
      <c r="G14" s="86" t="str">
        <f t="shared" si="3"/>
        <v/>
      </c>
    </row>
    <row r="15" spans="1:16" ht="24" customHeight="1" x14ac:dyDescent="0.25">
      <c r="A15" s="83" t="str">
        <f>+IF('Tüm Deney Sonuçları'!B18="","",'Tüm Deney Sonuçları'!B18)</f>
        <v>K5</v>
      </c>
      <c r="B15" s="84" t="str">
        <f t="shared" si="0"/>
        <v/>
      </c>
      <c r="C15" s="84" t="str">
        <f>IF(B15="","",ABS(B15:B49))</f>
        <v/>
      </c>
      <c r="D15" s="85" t="str">
        <f>+IF('Tüm Deney Sonuçları'!Q18="","",'Tüm Deney Sonuçları'!Q18)</f>
        <v/>
      </c>
      <c r="E15" s="86" t="str">
        <f t="shared" si="1"/>
        <v/>
      </c>
      <c r="F15" s="86" t="str">
        <f t="shared" si="2"/>
        <v>K5</v>
      </c>
      <c r="G15" s="86" t="str">
        <f t="shared" si="3"/>
        <v/>
      </c>
    </row>
    <row r="16" spans="1:16" ht="24" customHeight="1" x14ac:dyDescent="0.25">
      <c r="A16" s="83" t="str">
        <f>+IF('Tüm Deney Sonuçları'!B19="","",'Tüm Deney Sonuçları'!B19)</f>
        <v>K13</v>
      </c>
      <c r="B16" s="84">
        <f t="shared" si="0"/>
        <v>0.67738176167815822</v>
      </c>
      <c r="C16" s="84">
        <f>IF(B16="","",ABS(B16:B49))</f>
        <v>0.67738176167815822</v>
      </c>
      <c r="D16" s="85">
        <f>+IF('Tüm Deney Sonuçları'!Q19="","",'Tüm Deney Sonuçları'!Q19)</f>
        <v>1.4</v>
      </c>
      <c r="E16" s="86" t="str">
        <f t="shared" si="1"/>
        <v>K13</v>
      </c>
      <c r="F16" s="86" t="str">
        <f t="shared" si="2"/>
        <v/>
      </c>
      <c r="G16" s="86" t="str">
        <f t="shared" si="3"/>
        <v/>
      </c>
    </row>
    <row r="17" spans="1:7" ht="24" customHeight="1" x14ac:dyDescent="0.25">
      <c r="A17" s="83" t="str">
        <f>+IF('Tüm Deney Sonuçları'!B20="","",'Tüm Deney Sonuçları'!B20)</f>
        <v>K19</v>
      </c>
      <c r="B17" s="84">
        <f t="shared" si="0"/>
        <v>1.2843546664076915</v>
      </c>
      <c r="C17" s="84">
        <f t="shared" ref="C17:C49" si="4">IF(B17="","",ABS(B17:B49))</f>
        <v>1.2843546664076915</v>
      </c>
      <c r="D17" s="85">
        <f>+IF('Tüm Deney Sonuçları'!Q20="","",'Tüm Deney Sonuçları'!Q20)</f>
        <v>1.6</v>
      </c>
      <c r="E17" s="86" t="str">
        <f t="shared" si="1"/>
        <v>K19</v>
      </c>
      <c r="F17" s="86" t="str">
        <f t="shared" si="2"/>
        <v/>
      </c>
      <c r="G17" s="86" t="str">
        <f t="shared" si="3"/>
        <v/>
      </c>
    </row>
    <row r="18" spans="1:7" ht="24" customHeight="1" x14ac:dyDescent="0.25">
      <c r="A18" s="83" t="str">
        <f>+IF('Tüm Deney Sonuçları'!B21="","",'Tüm Deney Sonuçları'!B21)</f>
        <v>K8</v>
      </c>
      <c r="B18" s="84">
        <f t="shared" si="0"/>
        <v>-2.3574827619695058</v>
      </c>
      <c r="C18" s="84">
        <f t="shared" si="4"/>
        <v>2.3574827619695058</v>
      </c>
      <c r="D18" s="85">
        <f>+IF('Tüm Deney Sonuçları'!Q21="","",'Tüm Deney Sonuçları'!Q21)</f>
        <v>0.4</v>
      </c>
      <c r="E18" s="86" t="str">
        <f t="shared" si="1"/>
        <v>K8</v>
      </c>
      <c r="F18" s="86" t="str">
        <f t="shared" si="2"/>
        <v/>
      </c>
      <c r="G18" s="86" t="str">
        <f t="shared" si="3"/>
        <v>K8</v>
      </c>
    </row>
    <row r="19" spans="1:7" ht="24" customHeight="1" x14ac:dyDescent="0.25">
      <c r="A19" s="83" t="str">
        <f>+IF('Tüm Deney Sonuçları'!B22="","",'Tüm Deney Sonuçları'!B22)</f>
        <v>K9</v>
      </c>
      <c r="B19" s="84">
        <f t="shared" si="0"/>
        <v>0.37389530931339215</v>
      </c>
      <c r="C19" s="84">
        <f t="shared" si="4"/>
        <v>0.37389530931339215</v>
      </c>
      <c r="D19" s="85">
        <f>+IF('Tüm Deney Sonuçları'!Q22="","",'Tüm Deney Sonuçları'!Q22)</f>
        <v>1.3</v>
      </c>
      <c r="E19" s="86" t="str">
        <f t="shared" si="1"/>
        <v>K9</v>
      </c>
      <c r="F19" s="86" t="str">
        <f t="shared" si="2"/>
        <v/>
      </c>
      <c r="G19" s="86" t="str">
        <f t="shared" si="3"/>
        <v/>
      </c>
    </row>
    <row r="20" spans="1:7" ht="24" customHeight="1" x14ac:dyDescent="0.25">
      <c r="A20" s="83" t="str">
        <f>+IF('Tüm Deney Sonuçları'!B23="","",'Tüm Deney Sonuçları'!B23)</f>
        <v>K17</v>
      </c>
      <c r="B20" s="84" t="str">
        <f t="shared" si="0"/>
        <v/>
      </c>
      <c r="C20" s="84" t="str">
        <f t="shared" si="4"/>
        <v/>
      </c>
      <c r="D20" s="85" t="str">
        <f>+IF('Tüm Deney Sonuçları'!Q23="","",'Tüm Deney Sonuçları'!Q23)</f>
        <v/>
      </c>
      <c r="E20" s="86" t="str">
        <f t="shared" si="1"/>
        <v/>
      </c>
      <c r="F20" s="86" t="str">
        <f t="shared" si="2"/>
        <v>K17</v>
      </c>
      <c r="G20" s="86" t="str">
        <f t="shared" si="3"/>
        <v/>
      </c>
    </row>
    <row r="21" spans="1:7" ht="24" customHeight="1" x14ac:dyDescent="0.25">
      <c r="A21" s="83" t="str">
        <f>+IF('Tüm Deney Sonuçları'!B24="","",'Tüm Deney Sonuçları'!B24)</f>
        <v>K16</v>
      </c>
      <c r="B21" s="84">
        <f t="shared" si="0"/>
        <v>-0.9310964358551036</v>
      </c>
      <c r="C21" s="84">
        <f t="shared" si="4"/>
        <v>0.9310964358551036</v>
      </c>
      <c r="D21" s="85">
        <f>+IF('Tüm Deney Sonuçları'!Q24="","",'Tüm Deney Sonuçları'!Q24)</f>
        <v>0.87</v>
      </c>
      <c r="E21" s="86" t="str">
        <f t="shared" si="1"/>
        <v>K16</v>
      </c>
      <c r="F21" s="86" t="str">
        <f t="shared" si="2"/>
        <v/>
      </c>
      <c r="G21" s="86" t="str">
        <f t="shared" si="3"/>
        <v/>
      </c>
    </row>
    <row r="22" spans="1:7" ht="24" customHeight="1" x14ac:dyDescent="0.25">
      <c r="A22" s="83" t="str">
        <f>+IF('Tüm Deney Sonuçları'!B25="","",'Tüm Deney Sonuçları'!B25)</f>
        <v>K25</v>
      </c>
      <c r="B22" s="84">
        <f t="shared" si="0"/>
        <v>0.67738176167815822</v>
      </c>
      <c r="C22" s="84">
        <f t="shared" si="4"/>
        <v>0.67738176167815822</v>
      </c>
      <c r="D22" s="85">
        <f>+IF('Tüm Deney Sonuçları'!Q25="","",'Tüm Deney Sonuçları'!Q25)</f>
        <v>1.4</v>
      </c>
      <c r="E22" s="86" t="str">
        <f t="shared" si="1"/>
        <v>K25</v>
      </c>
      <c r="F22" s="86" t="str">
        <f t="shared" si="2"/>
        <v/>
      </c>
      <c r="G22" s="86" t="str">
        <f t="shared" si="3"/>
        <v/>
      </c>
    </row>
    <row r="23" spans="1:7" ht="24" customHeight="1" x14ac:dyDescent="0.25">
      <c r="A23" s="83" t="str">
        <f>+IF('Tüm Deney Sonuçları'!B26="","",'Tüm Deney Sonuçları'!B26)</f>
        <v>K34</v>
      </c>
      <c r="B23" s="84" t="str">
        <f t="shared" si="0"/>
        <v/>
      </c>
      <c r="C23" s="84" t="str">
        <f t="shared" si="4"/>
        <v/>
      </c>
      <c r="D23" s="85" t="str">
        <f>+IF('Tüm Deney Sonuçları'!Q26="","",'Tüm Deney Sonuçları'!Q26)</f>
        <v/>
      </c>
      <c r="E23" s="86" t="str">
        <f t="shared" si="1"/>
        <v/>
      </c>
      <c r="F23" s="86" t="str">
        <f t="shared" si="2"/>
        <v>K34</v>
      </c>
      <c r="G23" s="86" t="str">
        <f t="shared" si="3"/>
        <v/>
      </c>
    </row>
    <row r="24" spans="1:7" ht="24" customHeight="1" x14ac:dyDescent="0.25">
      <c r="A24" s="83" t="str">
        <f>+IF('Tüm Deney Sonuçları'!B27="","",'Tüm Deney Sonuçları'!B27)</f>
        <v/>
      </c>
      <c r="B24" s="84" t="str">
        <f t="shared" si="0"/>
        <v/>
      </c>
      <c r="C24" s="84" t="str">
        <f t="shared" si="4"/>
        <v/>
      </c>
      <c r="D24" s="85" t="str">
        <f>+IF('Tüm Deney Sonuçları'!Q27="","",'Tüm Deney Sonuçları'!Q27)</f>
        <v/>
      </c>
      <c r="E24" s="86" t="str">
        <f t="shared" si="1"/>
        <v/>
      </c>
      <c r="F24" s="86" t="str">
        <f t="shared" si="2"/>
        <v/>
      </c>
      <c r="G24" s="86" t="str">
        <f t="shared" si="3"/>
        <v/>
      </c>
    </row>
    <row r="25" spans="1:7" ht="24" customHeight="1" x14ac:dyDescent="0.25">
      <c r="A25" s="83" t="str">
        <f>+IF('Tüm Deney Sonuçları'!B28="","",'Tüm Deney Sonuçları'!B28)</f>
        <v/>
      </c>
      <c r="B25" s="84">
        <f t="shared" si="0"/>
        <v>-0.23307759541614054</v>
      </c>
      <c r="C25" s="84">
        <f t="shared" si="4"/>
        <v>0.23307759541614054</v>
      </c>
      <c r="D25" s="85">
        <f>+IF('Tüm Deney Sonuçları'!Q28="","",'Tüm Deney Sonuçları'!Q28)</f>
        <v>1.1000000000000001</v>
      </c>
      <c r="E25" s="86" t="str">
        <f t="shared" si="1"/>
        <v/>
      </c>
      <c r="F25" s="86" t="str">
        <f t="shared" si="2"/>
        <v/>
      </c>
      <c r="G25" s="86" t="str">
        <f t="shared" si="3"/>
        <v/>
      </c>
    </row>
    <row r="26" spans="1:7" ht="24" customHeight="1" x14ac:dyDescent="0.25">
      <c r="A26" s="83" t="str">
        <f>+IF('Tüm Deney Sonuçları'!B29="","",'Tüm Deney Sonuçları'!B29)</f>
        <v/>
      </c>
      <c r="B26" s="84">
        <f t="shared" si="0"/>
        <v>0.37389530931339215</v>
      </c>
      <c r="C26" s="84">
        <f t="shared" si="4"/>
        <v>0.37389530931339215</v>
      </c>
      <c r="D26" s="85">
        <f>+IF('Tüm Deney Sonuçları'!Q29="","",'Tüm Deney Sonuçları'!Q29)</f>
        <v>1.3</v>
      </c>
      <c r="E26" s="86" t="str">
        <f t="shared" si="1"/>
        <v/>
      </c>
      <c r="F26" s="86" t="str">
        <f t="shared" si="2"/>
        <v/>
      </c>
      <c r="G26" s="86" t="str">
        <f t="shared" si="3"/>
        <v/>
      </c>
    </row>
    <row r="27" spans="1:7" ht="24" customHeight="1" x14ac:dyDescent="0.25">
      <c r="A27" s="83" t="str">
        <f>+IF('Tüm Deney Sonuçları'!B30="","",'Tüm Deney Sonuçları'!B30)</f>
        <v/>
      </c>
      <c r="B27" s="84">
        <f t="shared" si="0"/>
        <v>1.2843546664076915</v>
      </c>
      <c r="C27" s="84">
        <f t="shared" si="4"/>
        <v>1.2843546664076915</v>
      </c>
      <c r="D27" s="85">
        <f>+IF('Tüm Deney Sonuçları'!Q30="","",'Tüm Deney Sonuçları'!Q30)</f>
        <v>1.6</v>
      </c>
      <c r="E27" s="86" t="str">
        <f t="shared" si="1"/>
        <v/>
      </c>
      <c r="F27" s="86" t="str">
        <f t="shared" si="2"/>
        <v/>
      </c>
      <c r="G27" s="86" t="str">
        <f t="shared" si="3"/>
        <v/>
      </c>
    </row>
    <row r="28" spans="1:7" ht="24" customHeight="1" x14ac:dyDescent="0.25">
      <c r="A28" s="83" t="str">
        <f>+IF('Tüm Deney Sonuçları'!B31="","",'Tüm Deney Sonuçları'!B31)</f>
        <v/>
      </c>
      <c r="B28" s="84">
        <f t="shared" si="0"/>
        <v>-1.7505098572399729</v>
      </c>
      <c r="C28" s="84">
        <f t="shared" si="4"/>
        <v>1.7505098572399729</v>
      </c>
      <c r="D28" s="85">
        <f>+IF('Tüm Deney Sonuçları'!Q31="","",'Tüm Deney Sonuçları'!Q31)</f>
        <v>0.6</v>
      </c>
      <c r="E28" s="86" t="str">
        <f t="shared" si="1"/>
        <v/>
      </c>
      <c r="F28" s="86" t="str">
        <f t="shared" si="2"/>
        <v/>
      </c>
      <c r="G28" s="86" t="str">
        <f t="shared" si="3"/>
        <v/>
      </c>
    </row>
    <row r="29" spans="1:7" ht="24" customHeight="1" x14ac:dyDescent="0.25">
      <c r="A29" s="83" t="str">
        <f>+IF('Tüm Deney Sonuçları'!B32="","",'Tüm Deney Sonuçları'!B32)</f>
        <v/>
      </c>
      <c r="B29" s="84">
        <f t="shared" si="0"/>
        <v>0.67738176167815822</v>
      </c>
      <c r="C29" s="84">
        <f t="shared" si="4"/>
        <v>0.67738176167815822</v>
      </c>
      <c r="D29" s="85">
        <f>+IF('Tüm Deney Sonuçları'!Q32="","",'Tüm Deney Sonuçları'!Q32)</f>
        <v>1.4</v>
      </c>
      <c r="E29" s="86" t="str">
        <f t="shared" si="1"/>
        <v/>
      </c>
      <c r="F29" s="86" t="str">
        <f t="shared" si="2"/>
        <v/>
      </c>
      <c r="G29" s="86" t="str">
        <f t="shared" si="3"/>
        <v/>
      </c>
    </row>
    <row r="30" spans="1:7" ht="24" customHeight="1" x14ac:dyDescent="0.25">
      <c r="A30" s="83" t="str">
        <f>+IF('Tüm Deney Sonuçları'!B33="","",'Tüm Deney Sonuçları'!B33)</f>
        <v/>
      </c>
      <c r="B30" s="84">
        <f t="shared" si="0"/>
        <v>1.5878411187724575</v>
      </c>
      <c r="C30" s="84">
        <f t="shared" si="4"/>
        <v>1.5878411187724575</v>
      </c>
      <c r="D30" s="85">
        <f>+IF('Tüm Deney Sonuçları'!Q33="","",'Tüm Deney Sonuçları'!Q33)</f>
        <v>1.7</v>
      </c>
      <c r="E30" s="86" t="str">
        <f t="shared" si="1"/>
        <v/>
      </c>
      <c r="F30" s="86" t="str">
        <f t="shared" si="2"/>
        <v/>
      </c>
      <c r="G30" s="86" t="str">
        <f t="shared" si="3"/>
        <v/>
      </c>
    </row>
    <row r="31" spans="1:7" ht="24" customHeight="1" x14ac:dyDescent="0.25">
      <c r="A31" s="83" t="str">
        <f>+IF('Tüm Deney Sonuçları'!B34="","",'Tüm Deney Sonuçları'!B34)</f>
        <v/>
      </c>
      <c r="B31" s="84">
        <f t="shared" si="0"/>
        <v>-0.23307759541614054</v>
      </c>
      <c r="C31" s="84">
        <f t="shared" si="4"/>
        <v>0.23307759541614054</v>
      </c>
      <c r="D31" s="85">
        <f>+IF('Tüm Deney Sonuçları'!Q34="","",'Tüm Deney Sonuçları'!Q34)</f>
        <v>1.1000000000000001</v>
      </c>
      <c r="E31" s="86" t="str">
        <f t="shared" si="1"/>
        <v/>
      </c>
      <c r="F31" s="86" t="str">
        <f t="shared" si="2"/>
        <v/>
      </c>
      <c r="G31" s="86" t="str">
        <f t="shared" si="3"/>
        <v/>
      </c>
    </row>
    <row r="32" spans="1:7" ht="24" customHeight="1" x14ac:dyDescent="0.25">
      <c r="A32" s="83" t="str">
        <f>+IF('Tüm Deney Sonuçları'!B35="","",'Tüm Deney Sonuçları'!B35)</f>
        <v/>
      </c>
      <c r="B32" s="84" t="str">
        <f t="shared" si="0"/>
        <v/>
      </c>
      <c r="C32" s="84" t="str">
        <f t="shared" si="4"/>
        <v/>
      </c>
      <c r="D32" s="85" t="str">
        <f>+IF('Tüm Deney Sonuçları'!Q35="","",'Tüm Deney Sonuçları'!Q35)</f>
        <v/>
      </c>
      <c r="E32" s="86" t="str">
        <f t="shared" si="1"/>
        <v/>
      </c>
      <c r="F32" s="86" t="str">
        <f t="shared" si="2"/>
        <v/>
      </c>
      <c r="G32" s="86" t="str">
        <f t="shared" si="3"/>
        <v/>
      </c>
    </row>
    <row r="33" spans="1:51" ht="24" customHeight="1" x14ac:dyDescent="0.25">
      <c r="A33" s="83" t="str">
        <f>+IF('Tüm Deney Sonuçları'!B36="","",'Tüm Deney Sonuçları'!B36)</f>
        <v/>
      </c>
      <c r="B33" s="84" t="str">
        <f t="shared" si="0"/>
        <v/>
      </c>
      <c r="C33" s="84" t="str">
        <f t="shared" si="4"/>
        <v/>
      </c>
      <c r="D33" s="85" t="str">
        <f>+IF('Tüm Deney Sonuçları'!Q36="","",'Tüm Deney Sonuçları'!Q36)</f>
        <v/>
      </c>
      <c r="E33" s="86" t="str">
        <f t="shared" si="1"/>
        <v/>
      </c>
      <c r="F33" s="86" t="str">
        <f t="shared" si="2"/>
        <v/>
      </c>
      <c r="G33" s="86" t="str">
        <f t="shared" si="3"/>
        <v/>
      </c>
    </row>
    <row r="34" spans="1:51" ht="36" customHeight="1" x14ac:dyDescent="0.25">
      <c r="A34" s="83" t="str">
        <f>+IF('Tüm Deney Sonuçları'!B37="","",'Tüm Deney Sonuçları'!B37)</f>
        <v/>
      </c>
      <c r="B34" s="84" t="str">
        <f t="shared" si="0"/>
        <v/>
      </c>
      <c r="C34" s="84" t="str">
        <f t="shared" si="4"/>
        <v/>
      </c>
      <c r="D34" s="85" t="str">
        <f>+IF('Tüm Deney Sonuçları'!Q37="","",'Tüm Deney Sonuçları'!Q37)</f>
        <v/>
      </c>
      <c r="E34" s="86" t="str">
        <f t="shared" si="1"/>
        <v/>
      </c>
      <c r="F34" s="86" t="str">
        <f t="shared" si="2"/>
        <v/>
      </c>
      <c r="G34" s="86" t="str">
        <f t="shared" si="3"/>
        <v/>
      </c>
      <c r="J34" s="128" t="s">
        <v>43</v>
      </c>
      <c r="K34" s="128"/>
      <c r="L34" s="128"/>
      <c r="M34" s="128"/>
      <c r="N34" s="128"/>
      <c r="P34" s="128" t="s">
        <v>136</v>
      </c>
      <c r="Q34" s="128"/>
      <c r="R34" s="128"/>
      <c r="S34" s="128"/>
      <c r="T34" s="128"/>
      <c r="U34" s="128"/>
    </row>
    <row r="35" spans="1:51" ht="24" customHeight="1" x14ac:dyDescent="0.25">
      <c r="A35" s="83" t="str">
        <f>+IF('Tüm Deney Sonuçları'!B38="","",'Tüm Deney Sonuçları'!B38)</f>
        <v/>
      </c>
      <c r="B35" s="84" t="str">
        <f t="shared" si="0"/>
        <v/>
      </c>
      <c r="C35" s="84" t="str">
        <f t="shared" si="4"/>
        <v/>
      </c>
      <c r="D35" s="85" t="str">
        <f>+IF('Tüm Deney Sonuçları'!Q38="","",'Tüm Deney Sonuçları'!Q38)</f>
        <v/>
      </c>
      <c r="E35" s="86" t="str">
        <f t="shared" si="1"/>
        <v/>
      </c>
      <c r="F35" s="86" t="str">
        <f t="shared" si="2"/>
        <v/>
      </c>
      <c r="G35" s="86" t="str">
        <f t="shared" si="3"/>
        <v/>
      </c>
      <c r="J35" s="34">
        <v>1</v>
      </c>
      <c r="K35" s="36">
        <v>0</v>
      </c>
      <c r="L35" s="36"/>
      <c r="M35" s="34">
        <v>1</v>
      </c>
      <c r="N35" s="36">
        <v>0</v>
      </c>
      <c r="P35" s="125" t="s">
        <v>0</v>
      </c>
      <c r="Q35" s="125"/>
      <c r="R35" s="125"/>
      <c r="S35" s="125"/>
      <c r="T35" s="125"/>
      <c r="U35" s="27">
        <f>COUNT(D6:D49)</f>
        <v>25</v>
      </c>
    </row>
    <row r="36" spans="1:51" ht="24" customHeight="1" x14ac:dyDescent="0.25">
      <c r="A36" s="83" t="str">
        <f>+IF('Tüm Deney Sonuçları'!B39="","",'Tüm Deney Sonuçları'!B39)</f>
        <v/>
      </c>
      <c r="B36" s="84">
        <f t="shared" si="0"/>
        <v>-2.0539963096047393</v>
      </c>
      <c r="C36" s="84">
        <f t="shared" si="4"/>
        <v>2.0539963096047393</v>
      </c>
      <c r="D36" s="85">
        <f>+IF('Tüm Deney Sonuçları'!Q39="","",'Tüm Deney Sonuçları'!Q39)</f>
        <v>0.5</v>
      </c>
      <c r="E36" s="86" t="str">
        <f t="shared" si="1"/>
        <v/>
      </c>
      <c r="F36" s="86" t="str">
        <f t="shared" si="2"/>
        <v/>
      </c>
      <c r="G36" s="86" t="str">
        <f t="shared" si="3"/>
        <v/>
      </c>
      <c r="J36" s="34">
        <v>45</v>
      </c>
      <c r="K36" s="36">
        <v>0</v>
      </c>
      <c r="L36" s="36"/>
      <c r="M36" s="34">
        <v>45</v>
      </c>
      <c r="N36" s="36">
        <v>0</v>
      </c>
      <c r="P36" s="125" t="s">
        <v>44</v>
      </c>
      <c r="Q36" s="125"/>
      <c r="R36" s="125"/>
      <c r="S36" s="125"/>
      <c r="T36" s="125"/>
      <c r="U36" s="27">
        <f>COUNTIF(C6:C49,"&lt;1")</f>
        <v>17</v>
      </c>
    </row>
    <row r="37" spans="1:51" ht="24" customHeight="1" x14ac:dyDescent="0.25">
      <c r="A37" s="83" t="str">
        <f>+IF('Tüm Deney Sonuçları'!B40="","",'Tüm Deney Sonuçları'!B40)</f>
        <v/>
      </c>
      <c r="B37" s="84">
        <f t="shared" si="0"/>
        <v>-1.4470234048752066</v>
      </c>
      <c r="C37" s="84">
        <f t="shared" si="4"/>
        <v>1.4470234048752066</v>
      </c>
      <c r="D37" s="85">
        <f>+IF('Tüm Deney Sonuçları'!Q40="","",'Tüm Deney Sonuçları'!Q40)</f>
        <v>0.7</v>
      </c>
      <c r="E37" s="86" t="str">
        <f t="shared" si="1"/>
        <v/>
      </c>
      <c r="F37" s="86" t="str">
        <f t="shared" si="2"/>
        <v/>
      </c>
      <c r="G37" s="86" t="str">
        <f t="shared" si="3"/>
        <v/>
      </c>
      <c r="I37" s="12"/>
      <c r="J37" s="34"/>
      <c r="K37" s="36"/>
      <c r="L37" s="36"/>
      <c r="M37" s="34"/>
      <c r="N37" s="36"/>
      <c r="P37" s="125" t="s">
        <v>2</v>
      </c>
      <c r="Q37" s="125"/>
      <c r="R37" s="125"/>
      <c r="S37" s="125"/>
      <c r="T37" s="125"/>
      <c r="U37" s="27">
        <f>COUNTIF(C6:C49,"&lt;2")-COUNTIF(C6:C49,"&lt;1")</f>
        <v>6</v>
      </c>
    </row>
    <row r="38" spans="1:51" ht="24" customHeight="1" x14ac:dyDescent="0.25">
      <c r="A38" s="83" t="str">
        <f>+IF('Tüm Deney Sonuçları'!B41="","",'Tüm Deney Sonuçları'!B41)</f>
        <v/>
      </c>
      <c r="B38" s="84" t="str">
        <f t="shared" si="0"/>
        <v/>
      </c>
      <c r="C38" s="84" t="str">
        <f t="shared" si="4"/>
        <v/>
      </c>
      <c r="D38" s="85" t="str">
        <f>+IF('Tüm Deney Sonuçları'!Q41="","",'Tüm Deney Sonuçları'!Q41)</f>
        <v/>
      </c>
      <c r="E38" s="86" t="str">
        <f t="shared" si="1"/>
        <v/>
      </c>
      <c r="F38" s="86" t="str">
        <f t="shared" si="2"/>
        <v/>
      </c>
      <c r="G38" s="86" t="str">
        <f t="shared" si="3"/>
        <v/>
      </c>
      <c r="I38" s="14"/>
      <c r="J38" s="34">
        <v>1</v>
      </c>
      <c r="K38" s="36">
        <v>1</v>
      </c>
      <c r="L38" s="36"/>
      <c r="M38" s="34">
        <v>1</v>
      </c>
      <c r="N38" s="36">
        <v>-1</v>
      </c>
      <c r="O38" s="15"/>
      <c r="P38" s="125" t="s">
        <v>3</v>
      </c>
      <c r="Q38" s="125"/>
      <c r="R38" s="125"/>
      <c r="S38" s="125"/>
      <c r="T38" s="125"/>
      <c r="U38" s="27">
        <f>COUNTIF(C6:C49,"&lt;3")-COUNTIF(C6:C49,"&lt;2")</f>
        <v>2</v>
      </c>
      <c r="V38" s="13"/>
      <c r="W38" s="16"/>
      <c r="X38" s="13"/>
      <c r="Y38" s="13"/>
      <c r="Z38" s="15"/>
      <c r="AA38" s="15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</row>
    <row r="39" spans="1:51" ht="24" customHeight="1" x14ac:dyDescent="0.25">
      <c r="A39" s="83" t="str">
        <f>+IF('Tüm Deney Sonuçları'!B42="","",'Tüm Deney Sonuçları'!B42)</f>
        <v/>
      </c>
      <c r="B39" s="84" t="str">
        <f t="shared" si="0"/>
        <v/>
      </c>
      <c r="C39" s="84" t="str">
        <f t="shared" si="4"/>
        <v/>
      </c>
      <c r="D39" s="85" t="str">
        <f>+IF('Tüm Deney Sonuçları'!Q42="","",'Tüm Deney Sonuçları'!Q42)</f>
        <v/>
      </c>
      <c r="E39" s="86" t="str">
        <f t="shared" si="1"/>
        <v/>
      </c>
      <c r="F39" s="86" t="str">
        <f t="shared" si="2"/>
        <v/>
      </c>
      <c r="G39" s="86" t="str">
        <f t="shared" si="3"/>
        <v/>
      </c>
      <c r="I39" s="12"/>
      <c r="J39" s="34">
        <v>45</v>
      </c>
      <c r="K39" s="36">
        <v>1</v>
      </c>
      <c r="L39" s="36"/>
      <c r="M39" s="34">
        <v>45</v>
      </c>
      <c r="N39" s="36">
        <v>-1</v>
      </c>
      <c r="O39" s="12"/>
      <c r="P39" s="125" t="s">
        <v>4</v>
      </c>
      <c r="Q39" s="125"/>
      <c r="R39" s="125"/>
      <c r="S39" s="125"/>
      <c r="T39" s="125"/>
      <c r="U39" s="27">
        <f>COUNTIF(C6:C49,"&lt;6")-COUNTIF(C6:C49,"&lt;3")</f>
        <v>0</v>
      </c>
      <c r="W39" s="12"/>
      <c r="X39" s="12"/>
      <c r="Z39" s="12"/>
      <c r="AA39" s="12"/>
    </row>
    <row r="40" spans="1:51" ht="24" customHeight="1" x14ac:dyDescent="0.25">
      <c r="A40" s="83" t="str">
        <f>+IF('Tüm Deney Sonuçları'!B43="","",'Tüm Deney Sonuçları'!B43)</f>
        <v/>
      </c>
      <c r="B40" s="84" t="str">
        <f t="shared" si="0"/>
        <v/>
      </c>
      <c r="C40" s="84" t="str">
        <f t="shared" si="4"/>
        <v/>
      </c>
      <c r="D40" s="85" t="str">
        <f>+IF('Tüm Deney Sonuçları'!Q43="","",'Tüm Deney Sonuçları'!Q43)</f>
        <v/>
      </c>
      <c r="E40" s="86" t="str">
        <f t="shared" si="1"/>
        <v/>
      </c>
      <c r="F40" s="86" t="str">
        <f t="shared" si="2"/>
        <v/>
      </c>
      <c r="G40" s="86" t="str">
        <f t="shared" si="3"/>
        <v/>
      </c>
      <c r="I40" s="15"/>
      <c r="J40" s="34"/>
      <c r="K40" s="36"/>
      <c r="L40" s="36"/>
      <c r="M40" s="34"/>
      <c r="N40" s="36"/>
      <c r="O40" s="15"/>
      <c r="P40" s="125" t="s">
        <v>5</v>
      </c>
      <c r="Q40" s="125"/>
      <c r="R40" s="125"/>
      <c r="S40" s="125"/>
      <c r="T40" s="125"/>
      <c r="U40" s="26">
        <f>AVERAGE(D6:D49)</f>
        <v>1.1768000000000001</v>
      </c>
      <c r="V40" s="15"/>
      <c r="W40" s="12"/>
      <c r="X40" s="15"/>
      <c r="Y40" s="15"/>
      <c r="Z40" s="12"/>
      <c r="AA40" s="15"/>
      <c r="AB40" s="15"/>
      <c r="AD40" s="15"/>
      <c r="AE40" s="15"/>
    </row>
    <row r="41" spans="1:51" ht="24" customHeight="1" x14ac:dyDescent="0.25">
      <c r="A41" s="83" t="str">
        <f>+IF('Tüm Deney Sonuçları'!B44="","",'Tüm Deney Sonuçları'!B44)</f>
        <v/>
      </c>
      <c r="B41" s="84" t="str">
        <f t="shared" si="0"/>
        <v/>
      </c>
      <c r="C41" s="84" t="str">
        <f t="shared" si="4"/>
        <v/>
      </c>
      <c r="D41" s="85" t="str">
        <f>+IF('Tüm Deney Sonuçları'!Q44="","",'Tüm Deney Sonuçları'!Q44)</f>
        <v/>
      </c>
      <c r="E41" s="86" t="str">
        <f t="shared" si="1"/>
        <v/>
      </c>
      <c r="F41" s="86" t="str">
        <f t="shared" si="2"/>
        <v/>
      </c>
      <c r="G41" s="86" t="str">
        <f t="shared" si="3"/>
        <v/>
      </c>
      <c r="I41" s="18"/>
      <c r="J41" s="34">
        <v>1</v>
      </c>
      <c r="K41" s="36">
        <v>2</v>
      </c>
      <c r="L41" s="37"/>
      <c r="M41" s="34">
        <v>1</v>
      </c>
      <c r="N41" s="36">
        <v>-2</v>
      </c>
      <c r="O41" s="19"/>
      <c r="P41" s="125" t="s">
        <v>40</v>
      </c>
      <c r="Q41" s="125"/>
      <c r="R41" s="125"/>
      <c r="S41" s="125"/>
      <c r="T41" s="125"/>
      <c r="U41" s="26">
        <f>STDEV(D6:D49)</f>
        <v>0.37125597638287289</v>
      </c>
      <c r="V41" s="19"/>
      <c r="W41" s="17"/>
      <c r="X41" s="19"/>
      <c r="Y41" s="19"/>
      <c r="Z41" s="17"/>
      <c r="AA41" s="20"/>
      <c r="AB41" s="20"/>
      <c r="AC41" s="17"/>
      <c r="AD41" s="21"/>
      <c r="AE41" s="21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</row>
    <row r="42" spans="1:51" ht="24" customHeight="1" x14ac:dyDescent="0.25">
      <c r="A42" s="83" t="str">
        <f>+IF('Tüm Deney Sonuçları'!B45="","",'Tüm Deney Sonuçları'!B45)</f>
        <v/>
      </c>
      <c r="B42" s="84">
        <f t="shared" si="0"/>
        <v>-0.84005050014567362</v>
      </c>
      <c r="C42" s="84">
        <f t="shared" si="4"/>
        <v>0.84005050014567362</v>
      </c>
      <c r="D42" s="85">
        <f>+IF('Tüm Deney Sonuçları'!Q45="","",'Tüm Deney Sonuçları'!Q45)</f>
        <v>0.9</v>
      </c>
      <c r="E42" s="86" t="str">
        <f t="shared" si="1"/>
        <v/>
      </c>
      <c r="F42" s="86" t="str">
        <f t="shared" si="2"/>
        <v/>
      </c>
      <c r="G42" s="86" t="str">
        <f t="shared" si="3"/>
        <v/>
      </c>
      <c r="I42" s="16"/>
      <c r="J42" s="34">
        <v>45</v>
      </c>
      <c r="K42" s="36">
        <v>2</v>
      </c>
      <c r="L42" s="37"/>
      <c r="M42" s="34">
        <v>45</v>
      </c>
      <c r="N42" s="36">
        <v>-2</v>
      </c>
      <c r="O42" s="12"/>
      <c r="P42" s="125" t="s">
        <v>6</v>
      </c>
      <c r="Q42" s="125"/>
      <c r="R42" s="125"/>
      <c r="S42" s="125"/>
      <c r="T42" s="125"/>
      <c r="U42" s="26">
        <f>+U41*100/U40</f>
        <v>31.547924573663568</v>
      </c>
      <c r="V42" s="16"/>
      <c r="W42" s="13"/>
      <c r="X42" s="12"/>
      <c r="Y42" s="16"/>
      <c r="Z42" s="13"/>
      <c r="AA42" s="12"/>
      <c r="AB42" s="16"/>
      <c r="AC42" s="13"/>
      <c r="AD42" s="16"/>
      <c r="AE42" s="16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</row>
    <row r="43" spans="1:51" ht="24" customHeight="1" x14ac:dyDescent="0.25">
      <c r="A43" s="83" t="str">
        <f>+IF('Tüm Deney Sonuçları'!B46="","",'Tüm Deney Sonuçları'!B46)</f>
        <v/>
      </c>
      <c r="B43" s="84" t="str">
        <f t="shared" si="0"/>
        <v/>
      </c>
      <c r="C43" s="84" t="str">
        <f t="shared" si="4"/>
        <v/>
      </c>
      <c r="D43" s="85" t="str">
        <f>+IF('Tüm Deney Sonuçları'!Q46="","",'Tüm Deney Sonuçları'!Q46)</f>
        <v/>
      </c>
      <c r="E43" s="86" t="str">
        <f t="shared" si="1"/>
        <v/>
      </c>
      <c r="F43" s="86" t="str">
        <f t="shared" si="2"/>
        <v/>
      </c>
      <c r="G43" s="86" t="str">
        <f t="shared" si="3"/>
        <v/>
      </c>
      <c r="H43" s="13"/>
      <c r="I43" s="13"/>
      <c r="J43" s="34"/>
      <c r="K43" s="36"/>
      <c r="L43" s="36"/>
      <c r="M43" s="34"/>
      <c r="N43" s="36"/>
      <c r="O43" s="13"/>
      <c r="P43" s="125" t="s">
        <v>7</v>
      </c>
      <c r="Q43" s="125"/>
      <c r="R43" s="125"/>
      <c r="S43" s="125"/>
      <c r="T43" s="125"/>
      <c r="U43" s="26">
        <f>+MAX(D6:D49)</f>
        <v>1.7</v>
      </c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51" ht="24" customHeight="1" x14ac:dyDescent="0.25">
      <c r="A44" s="83" t="str">
        <f>+IF('Tüm Deney Sonuçları'!B47="","",'Tüm Deney Sonuçları'!B47)</f>
        <v/>
      </c>
      <c r="B44" s="84" t="str">
        <f t="shared" si="0"/>
        <v/>
      </c>
      <c r="C44" s="84" t="str">
        <f t="shared" si="4"/>
        <v/>
      </c>
      <c r="D44" s="85" t="str">
        <f>+IF('Tüm Deney Sonuçları'!Q47="","",'Tüm Deney Sonuçları'!Q47)</f>
        <v/>
      </c>
      <c r="E44" s="86" t="str">
        <f t="shared" si="1"/>
        <v/>
      </c>
      <c r="F44" s="86" t="str">
        <f t="shared" si="2"/>
        <v/>
      </c>
      <c r="G44" s="86" t="str">
        <f t="shared" si="3"/>
        <v/>
      </c>
      <c r="H44" s="13"/>
      <c r="I44" s="13"/>
      <c r="J44" s="34">
        <v>1</v>
      </c>
      <c r="K44" s="36">
        <v>3</v>
      </c>
      <c r="L44" s="36"/>
      <c r="M44" s="34">
        <v>1</v>
      </c>
      <c r="N44" s="36">
        <v>-3</v>
      </c>
      <c r="O44" s="13"/>
      <c r="P44" s="125" t="s">
        <v>8</v>
      </c>
      <c r="Q44" s="125"/>
      <c r="R44" s="125"/>
      <c r="S44" s="125"/>
      <c r="T44" s="125"/>
      <c r="U44" s="26">
        <f>+MIN(D6:D49)</f>
        <v>0.4</v>
      </c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51" ht="24" customHeight="1" x14ac:dyDescent="0.25">
      <c r="A45" s="83" t="str">
        <f>+IF('Tüm Deney Sonuçları'!B48="","",'Tüm Deney Sonuçları'!B48)</f>
        <v/>
      </c>
      <c r="B45" s="84" t="str">
        <f t="shared" si="0"/>
        <v/>
      </c>
      <c r="C45" s="84" t="str">
        <f t="shared" si="4"/>
        <v/>
      </c>
      <c r="D45" s="85" t="str">
        <f>+IF('Tüm Deney Sonuçları'!Q48="","",'Tüm Deney Sonuçları'!Q48)</f>
        <v/>
      </c>
      <c r="E45" s="86" t="str">
        <f t="shared" si="1"/>
        <v/>
      </c>
      <c r="F45" s="86" t="str">
        <f t="shared" si="2"/>
        <v/>
      </c>
      <c r="G45" s="86" t="str">
        <f t="shared" si="3"/>
        <v/>
      </c>
      <c r="H45" s="18"/>
      <c r="I45" s="22"/>
      <c r="J45" s="34">
        <v>45</v>
      </c>
      <c r="K45" s="36">
        <v>3</v>
      </c>
      <c r="L45" s="36"/>
      <c r="M45" s="34">
        <v>45</v>
      </c>
      <c r="N45" s="36">
        <v>-3</v>
      </c>
      <c r="O45" s="13"/>
      <c r="P45" s="125" t="s">
        <v>25</v>
      </c>
      <c r="Q45" s="125"/>
      <c r="R45" s="125"/>
      <c r="S45" s="125"/>
      <c r="T45" s="125"/>
      <c r="U45" s="26">
        <f>+U41*100/U40</f>
        <v>31.547924573663568</v>
      </c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</row>
    <row r="46" spans="1:51" ht="24" customHeight="1" x14ac:dyDescent="0.25">
      <c r="A46" s="83" t="str">
        <f>+IF('Tüm Deney Sonuçları'!B49="","",'Tüm Deney Sonuçları'!B49)</f>
        <v/>
      </c>
      <c r="B46" s="84">
        <f t="shared" si="0"/>
        <v>-0.99179372632805696</v>
      </c>
      <c r="C46" s="84">
        <f t="shared" si="4"/>
        <v>0.99179372632805696</v>
      </c>
      <c r="D46" s="85">
        <f>+IF('Tüm Deney Sonuçları'!Q49="","",'Tüm Deney Sonuçları'!Q49)</f>
        <v>0.85</v>
      </c>
      <c r="E46" s="86" t="str">
        <f t="shared" si="1"/>
        <v/>
      </c>
      <c r="F46" s="86" t="str">
        <f t="shared" si="2"/>
        <v/>
      </c>
      <c r="G46" s="86" t="str">
        <f>IF(C46&gt;2,A46,"")</f>
        <v/>
      </c>
      <c r="H46" s="23"/>
      <c r="I46" s="23"/>
      <c r="J46" s="23"/>
      <c r="K46" s="23"/>
      <c r="L46" s="23"/>
      <c r="M46" s="23"/>
      <c r="N46" s="23"/>
      <c r="O46" s="23"/>
      <c r="P46" s="125" t="s">
        <v>26</v>
      </c>
      <c r="Q46" s="125"/>
      <c r="R46" s="125"/>
      <c r="S46" s="125"/>
      <c r="T46" s="125"/>
      <c r="U46" s="26">
        <f>+(MAX(D6:D49)-MIN(D6:D49))*100/U40</f>
        <v>110.46906866077495</v>
      </c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4"/>
      <c r="AV46" s="24"/>
      <c r="AW46" s="24"/>
      <c r="AX46" s="24"/>
      <c r="AY46" s="24"/>
    </row>
    <row r="47" spans="1:51" ht="24" customHeight="1" thickBot="1" x14ac:dyDescent="0.3">
      <c r="A47" s="83" t="str">
        <f>+IF('Tüm Deney Sonuçları'!B50="","",'Tüm Deney Sonuçları'!B50)</f>
        <v/>
      </c>
      <c r="B47" s="84" t="str">
        <f t="shared" si="0"/>
        <v/>
      </c>
      <c r="C47" s="84" t="str">
        <f t="shared" si="4"/>
        <v/>
      </c>
      <c r="D47" s="85" t="str">
        <f>+IF('Tüm Deney Sonuçları'!Q50="","",'Tüm Deney Sonuçları'!Q50)</f>
        <v/>
      </c>
      <c r="E47" s="86" t="str">
        <f t="shared" si="1"/>
        <v/>
      </c>
      <c r="F47" s="86" t="str">
        <f t="shared" si="2"/>
        <v/>
      </c>
      <c r="G47" s="86" t="str">
        <f>IF(C47&gt;2,A47,"")</f>
        <v/>
      </c>
      <c r="P47" s="125" t="s">
        <v>29</v>
      </c>
      <c r="Q47" s="125"/>
      <c r="R47" s="125"/>
      <c r="S47" s="125"/>
      <c r="T47" s="125"/>
      <c r="U47" s="26">
        <f>+U41/SQRT(U35)</f>
        <v>7.4251195276574575E-2</v>
      </c>
    </row>
    <row r="48" spans="1:51" ht="39.6" customHeight="1" thickBot="1" x14ac:dyDescent="0.3">
      <c r="A48" s="83" t="str">
        <f>+IF('Tüm Deney Sonuçları'!B51="","",'Tüm Deney Sonuçları'!B51)</f>
        <v/>
      </c>
      <c r="B48" s="84" t="str">
        <f t="shared" si="0"/>
        <v/>
      </c>
      <c r="C48" s="84" t="str">
        <f t="shared" si="4"/>
        <v/>
      </c>
      <c r="D48" s="85" t="str">
        <f>+IF('Tüm Deney Sonuçları'!Q51="","",'Tüm Deney Sonuçları'!Q51)</f>
        <v/>
      </c>
      <c r="E48" s="86" t="str">
        <f t="shared" si="1"/>
        <v/>
      </c>
      <c r="F48" s="86" t="str">
        <f t="shared" si="2"/>
        <v/>
      </c>
      <c r="G48" s="86" t="str">
        <f>IF(C48&gt;2,A48,"")</f>
        <v/>
      </c>
      <c r="I48" s="126" t="s">
        <v>41</v>
      </c>
      <c r="J48" s="126"/>
      <c r="K48" s="126"/>
      <c r="L48" s="126"/>
      <c r="M48" s="126"/>
      <c r="N48" s="42">
        <v>10</v>
      </c>
      <c r="P48" s="125" t="s">
        <v>42</v>
      </c>
      <c r="Q48" s="125"/>
      <c r="R48" s="125"/>
      <c r="S48" s="125"/>
      <c r="T48" s="125"/>
      <c r="U48" s="96">
        <f>+$N$48*$U$40*2.8/100</f>
        <v>0.32950400000000002</v>
      </c>
    </row>
    <row r="49" spans="1:7" ht="22.5" customHeight="1" x14ac:dyDescent="0.25">
      <c r="A49" s="83" t="str">
        <f>+IF('Tüm Deney Sonuçları'!B52="","",'Tüm Deney Sonuçları'!B52)</f>
        <v/>
      </c>
      <c r="B49" s="84" t="str">
        <f t="shared" si="0"/>
        <v/>
      </c>
      <c r="C49" s="84" t="str">
        <f t="shared" si="4"/>
        <v/>
      </c>
      <c r="D49" s="85" t="str">
        <f>+IF('Tüm Deney Sonuçları'!Q52="","",'Tüm Deney Sonuçları'!Q52)</f>
        <v/>
      </c>
      <c r="E49" s="86" t="str">
        <f t="shared" si="1"/>
        <v/>
      </c>
      <c r="F49" s="86" t="str">
        <f t="shared" si="2"/>
        <v/>
      </c>
      <c r="G49" s="86" t="str">
        <f>IF(C49&gt;2,A49,"")</f>
        <v/>
      </c>
    </row>
  </sheetData>
  <mergeCells count="25">
    <mergeCell ref="A1:A4"/>
    <mergeCell ref="B1:E1"/>
    <mergeCell ref="M1:N1"/>
    <mergeCell ref="B2:E2"/>
    <mergeCell ref="M2:N2"/>
    <mergeCell ref="B3:E4"/>
    <mergeCell ref="M3:N3"/>
    <mergeCell ref="M4:N4"/>
    <mergeCell ref="P44:T44"/>
    <mergeCell ref="J34:N34"/>
    <mergeCell ref="P34:U34"/>
    <mergeCell ref="P35:T35"/>
    <mergeCell ref="P36:T36"/>
    <mergeCell ref="P37:T37"/>
    <mergeCell ref="P38:T38"/>
    <mergeCell ref="P39:T39"/>
    <mergeCell ref="P40:T40"/>
    <mergeCell ref="P41:T41"/>
    <mergeCell ref="P42:T42"/>
    <mergeCell ref="P43:T43"/>
    <mergeCell ref="P45:T45"/>
    <mergeCell ref="P46:T46"/>
    <mergeCell ref="P47:T47"/>
    <mergeCell ref="I48:M48"/>
    <mergeCell ref="P48:T4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9"/>
  <sheetViews>
    <sheetView zoomScale="50" zoomScaleNormal="50" workbookViewId="0">
      <selection activeCell="G2" sqref="G2:G4"/>
    </sheetView>
  </sheetViews>
  <sheetFormatPr defaultColWidth="8.7109375" defaultRowHeight="15" x14ac:dyDescent="0.2"/>
  <cols>
    <col min="1" max="1" width="23.28515625" style="11" customWidth="1"/>
    <col min="2" max="2" width="28.5703125" style="11" customWidth="1"/>
    <col min="3" max="3" width="25.85546875" style="11" customWidth="1"/>
    <col min="4" max="4" width="22.7109375" style="11" customWidth="1"/>
    <col min="5" max="5" width="22.85546875" style="11" customWidth="1"/>
    <col min="6" max="6" width="29" style="11" customWidth="1"/>
    <col min="7" max="7" width="23" style="11" customWidth="1"/>
    <col min="8" max="48" width="10.5703125" style="11" customWidth="1"/>
    <col min="49" max="16384" width="8.7109375" style="11"/>
  </cols>
  <sheetData>
    <row r="1" spans="1:16" ht="28.5" customHeight="1" x14ac:dyDescent="0.2">
      <c r="A1" s="110"/>
      <c r="B1" s="108" t="s">
        <v>113</v>
      </c>
      <c r="C1" s="108"/>
      <c r="D1" s="108"/>
      <c r="E1" s="108"/>
      <c r="F1" s="87" t="s">
        <v>114</v>
      </c>
      <c r="G1" s="87" t="s">
        <v>130</v>
      </c>
      <c r="H1" s="78"/>
      <c r="I1" s="79"/>
      <c r="J1" s="79"/>
      <c r="K1" s="79"/>
      <c r="L1" s="79"/>
      <c r="M1" s="129"/>
      <c r="N1" s="129"/>
      <c r="O1" s="78"/>
      <c r="P1" s="13"/>
    </row>
    <row r="2" spans="1:16" ht="28.5" customHeight="1" x14ac:dyDescent="0.2">
      <c r="A2" s="110"/>
      <c r="B2" s="109" t="s">
        <v>115</v>
      </c>
      <c r="C2" s="109"/>
      <c r="D2" s="109"/>
      <c r="E2" s="109"/>
      <c r="F2" s="87" t="s">
        <v>116</v>
      </c>
      <c r="G2" s="88" t="s">
        <v>152</v>
      </c>
      <c r="H2" s="80"/>
      <c r="I2" s="77"/>
      <c r="J2" s="77"/>
      <c r="K2" s="77"/>
      <c r="L2" s="77"/>
      <c r="M2" s="129"/>
      <c r="N2" s="129"/>
      <c r="O2" s="80"/>
      <c r="P2" s="13"/>
    </row>
    <row r="3" spans="1:16" ht="28.5" customHeight="1" x14ac:dyDescent="0.2">
      <c r="A3" s="110"/>
      <c r="B3" s="109" t="s">
        <v>151</v>
      </c>
      <c r="C3" s="109"/>
      <c r="D3" s="109"/>
      <c r="E3" s="109"/>
      <c r="F3" s="87" t="s">
        <v>117</v>
      </c>
      <c r="G3" s="91"/>
      <c r="H3" s="92"/>
      <c r="I3" s="77"/>
      <c r="J3" s="77"/>
      <c r="K3" s="77"/>
      <c r="L3" s="77"/>
      <c r="M3" s="129"/>
      <c r="N3" s="129"/>
      <c r="O3" s="92"/>
      <c r="P3" s="13"/>
    </row>
    <row r="4" spans="1:16" ht="29.25" customHeight="1" x14ac:dyDescent="0.2">
      <c r="A4" s="110"/>
      <c r="B4" s="109"/>
      <c r="C4" s="109"/>
      <c r="D4" s="109"/>
      <c r="E4" s="109"/>
      <c r="F4" s="87" t="s">
        <v>118</v>
      </c>
      <c r="G4" s="89" t="s">
        <v>119</v>
      </c>
      <c r="H4" s="81"/>
      <c r="I4" s="77"/>
      <c r="J4" s="77"/>
      <c r="K4" s="77"/>
      <c r="L4" s="77"/>
      <c r="M4" s="129"/>
      <c r="N4" s="129"/>
      <c r="O4" s="81"/>
      <c r="P4" s="13"/>
    </row>
    <row r="5" spans="1:16" ht="70.5" customHeight="1" x14ac:dyDescent="0.2">
      <c r="A5" s="82" t="s">
        <v>148</v>
      </c>
      <c r="B5" s="82" t="s">
        <v>27</v>
      </c>
      <c r="C5" s="82" t="s">
        <v>28</v>
      </c>
      <c r="D5" s="82" t="s">
        <v>30</v>
      </c>
      <c r="E5" s="82" t="s">
        <v>31</v>
      </c>
      <c r="F5" s="82" t="s">
        <v>32</v>
      </c>
      <c r="G5" s="82" t="s">
        <v>33</v>
      </c>
    </row>
    <row r="6" spans="1:16" ht="24" customHeight="1" x14ac:dyDescent="0.25">
      <c r="A6" s="83" t="str">
        <f>+IF('Tüm Deney Sonuçları'!B9="","",'Tüm Deney Sonuçları'!B9)</f>
        <v>K5</v>
      </c>
      <c r="B6" s="84">
        <f t="shared" ref="B6:B49" si="0">+IF(D6="","",(D6-$U$40)/$U$48)</f>
        <v>-7.5030012004799612E-2</v>
      </c>
      <c r="C6" s="84">
        <f>IF(B6="","",ABS(B6:B49))</f>
        <v>7.5030012004799612E-2</v>
      </c>
      <c r="D6" s="85">
        <f>+IF('Tüm Deney Sonuçları'!R9="","",'Tüm Deney Sonuçları'!R9)</f>
        <v>2.66</v>
      </c>
      <c r="E6" s="86" t="str">
        <f t="shared" ref="E6:E49" si="1">+IF(B6="","",A6)</f>
        <v>K5</v>
      </c>
      <c r="F6" s="86" t="str">
        <f t="shared" ref="F6:F49" si="2">IF(C6="",A6,"")</f>
        <v/>
      </c>
      <c r="G6" s="86" t="str">
        <f t="shared" ref="G6:G45" si="3">IF(B6="","",IF(C6&gt;2,A6,""))</f>
        <v/>
      </c>
    </row>
    <row r="7" spans="1:16" ht="24" customHeight="1" x14ac:dyDescent="0.25">
      <c r="A7" s="83" t="str">
        <f>+IF('Tüm Deney Sonuçları'!B10="","",'Tüm Deney Sonuçları'!B10)</f>
        <v>K2</v>
      </c>
      <c r="B7" s="84">
        <f t="shared" si="0"/>
        <v>-7.5030012004799612E-2</v>
      </c>
      <c r="C7" s="84">
        <f>IF(B7="","",ABS(B7:B49))</f>
        <v>7.5030012004799612E-2</v>
      </c>
      <c r="D7" s="85">
        <f>+IF('Tüm Deney Sonuçları'!R10="","",'Tüm Deney Sonuçları'!R10)</f>
        <v>2.66</v>
      </c>
      <c r="E7" s="86" t="str">
        <f t="shared" si="1"/>
        <v>K2</v>
      </c>
      <c r="F7" s="86" t="str">
        <f t="shared" si="2"/>
        <v/>
      </c>
      <c r="G7" s="86" t="str">
        <f t="shared" si="3"/>
        <v/>
      </c>
    </row>
    <row r="8" spans="1:16" ht="24" customHeight="1" x14ac:dyDescent="0.25">
      <c r="A8" s="83" t="str">
        <f>+IF('Tüm Deney Sonuçları'!B11="","",'Tüm Deney Sonuçları'!B11)</f>
        <v>K3</v>
      </c>
      <c r="B8" s="84">
        <f t="shared" si="0"/>
        <v>-7.5030012004799612E-2</v>
      </c>
      <c r="C8" s="84">
        <f>IF(B8="","",ABS(B8:B49))</f>
        <v>7.5030012004799612E-2</v>
      </c>
      <c r="D8" s="85">
        <f>+IF('Tüm Deney Sonuçları'!R11="","",'Tüm Deney Sonuçları'!R11)</f>
        <v>2.66</v>
      </c>
      <c r="E8" s="86" t="str">
        <f t="shared" si="1"/>
        <v>K3</v>
      </c>
      <c r="F8" s="86" t="str">
        <f t="shared" si="2"/>
        <v/>
      </c>
      <c r="G8" s="86" t="str">
        <f t="shared" si="3"/>
        <v/>
      </c>
    </row>
    <row r="9" spans="1:16" ht="24" customHeight="1" x14ac:dyDescent="0.25">
      <c r="A9" s="83" t="str">
        <f>+IF('Tüm Deney Sonuçları'!B12="","",'Tüm Deney Sonuçları'!B12)</f>
        <v>K8</v>
      </c>
      <c r="B9" s="84">
        <f t="shared" si="0"/>
        <v>-7.5030012004799612E-2</v>
      </c>
      <c r="C9" s="84">
        <f>IF(B9="","",ABS(B9:B49))</f>
        <v>7.5030012004799612E-2</v>
      </c>
      <c r="D9" s="85">
        <f>+IF('Tüm Deney Sonuçları'!R12="","",'Tüm Deney Sonuçları'!R12)</f>
        <v>2.66</v>
      </c>
      <c r="E9" s="86" t="str">
        <f t="shared" si="1"/>
        <v>K8</v>
      </c>
      <c r="F9" s="86" t="str">
        <f t="shared" si="2"/>
        <v/>
      </c>
      <c r="G9" s="86" t="str">
        <f t="shared" si="3"/>
        <v/>
      </c>
    </row>
    <row r="10" spans="1:16" ht="24" customHeight="1" x14ac:dyDescent="0.25">
      <c r="A10" s="83" t="str">
        <f>+IF('Tüm Deney Sonuçları'!B13="","",'Tüm Deney Sonuçları'!B13)</f>
        <v>K9</v>
      </c>
      <c r="B10" s="84">
        <f t="shared" si="0"/>
        <v>-7.5030012004799612E-2</v>
      </c>
      <c r="C10" s="84">
        <f>IF(B10="","",ABS(B10:B49))</f>
        <v>7.5030012004799612E-2</v>
      </c>
      <c r="D10" s="85">
        <f>+IF('Tüm Deney Sonuçları'!R13="","",'Tüm Deney Sonuçları'!R13)</f>
        <v>2.66</v>
      </c>
      <c r="E10" s="86" t="str">
        <f t="shared" si="1"/>
        <v>K9</v>
      </c>
      <c r="F10" s="86" t="str">
        <f t="shared" si="2"/>
        <v/>
      </c>
      <c r="G10" s="86" t="str">
        <f t="shared" si="3"/>
        <v/>
      </c>
    </row>
    <row r="11" spans="1:16" ht="24" customHeight="1" x14ac:dyDescent="0.25">
      <c r="A11" s="83" t="str">
        <f>+IF('Tüm Deney Sonuçları'!B14="","",'Tüm Deney Sonuçları'!B14)</f>
        <v>K12</v>
      </c>
      <c r="B11" s="84">
        <f t="shared" si="0"/>
        <v>5.8952152289486692E-2</v>
      </c>
      <c r="C11" s="84">
        <f>IF(B11="","",ABS(B11:B49))</f>
        <v>5.8952152289486692E-2</v>
      </c>
      <c r="D11" s="85">
        <f>+IF('Tüm Deney Sonuçları'!R14="","",'Tüm Deney Sonuçları'!R14)</f>
        <v>2.67</v>
      </c>
      <c r="E11" s="86" t="str">
        <f t="shared" si="1"/>
        <v>K12</v>
      </c>
      <c r="F11" s="86" t="str">
        <f t="shared" si="2"/>
        <v/>
      </c>
      <c r="G11" s="86" t="str">
        <f t="shared" si="3"/>
        <v/>
      </c>
    </row>
    <row r="12" spans="1:16" ht="24" customHeight="1" x14ac:dyDescent="0.25">
      <c r="A12" s="83" t="str">
        <f>+IF('Tüm Deney Sonuçları'!B15="","",'Tüm Deney Sonuçları'!B15)</f>
        <v>K15</v>
      </c>
      <c r="B12" s="84">
        <f t="shared" si="0"/>
        <v>-0.20901217629909188</v>
      </c>
      <c r="C12" s="84">
        <f>IF(B12="","",ABS(B12:B49))</f>
        <v>0.20901217629909188</v>
      </c>
      <c r="D12" s="85">
        <f>+IF('Tüm Deney Sonuçları'!R15="","",'Tüm Deney Sonuçları'!R15)</f>
        <v>2.65</v>
      </c>
      <c r="E12" s="86" t="str">
        <f t="shared" si="1"/>
        <v>K15</v>
      </c>
      <c r="F12" s="86" t="str">
        <f t="shared" si="2"/>
        <v/>
      </c>
      <c r="G12" s="86" t="str">
        <f t="shared" si="3"/>
        <v/>
      </c>
    </row>
    <row r="13" spans="1:16" ht="24" customHeight="1" x14ac:dyDescent="0.25">
      <c r="A13" s="83" t="str">
        <f>+IF('Tüm Deney Sonuçları'!B16="","",'Tüm Deney Sonuçları'!B16)</f>
        <v>K22</v>
      </c>
      <c r="B13" s="84" t="str">
        <f t="shared" si="0"/>
        <v/>
      </c>
      <c r="C13" s="84" t="str">
        <f>IF(B13="","",ABS(B13:B49))</f>
        <v/>
      </c>
      <c r="D13" s="85" t="str">
        <f>+IF('Tüm Deney Sonuçları'!R16="","",'Tüm Deney Sonuçları'!R16)</f>
        <v/>
      </c>
      <c r="E13" s="86" t="str">
        <f t="shared" si="1"/>
        <v/>
      </c>
      <c r="F13" s="86" t="str">
        <f t="shared" si="2"/>
        <v>K22</v>
      </c>
      <c r="G13" s="86" t="str">
        <f t="shared" si="3"/>
        <v/>
      </c>
    </row>
    <row r="14" spans="1:16" ht="24" customHeight="1" x14ac:dyDescent="0.25">
      <c r="A14" s="83" t="str">
        <f>+IF('Tüm Deney Sonuçları'!B17="","",'Tüm Deney Sonuçları'!B17)</f>
        <v>K34</v>
      </c>
      <c r="B14" s="84">
        <f t="shared" si="0"/>
        <v>-0.20901217629909188</v>
      </c>
      <c r="C14" s="84">
        <f>IF(B14="","",ABS(B14:B49))</f>
        <v>0.20901217629909188</v>
      </c>
      <c r="D14" s="85">
        <f>+IF('Tüm Deney Sonuçları'!R17="","",'Tüm Deney Sonuçları'!R17)</f>
        <v>2.65</v>
      </c>
      <c r="E14" s="86" t="str">
        <f t="shared" si="1"/>
        <v>K34</v>
      </c>
      <c r="F14" s="86" t="str">
        <f t="shared" si="2"/>
        <v/>
      </c>
      <c r="G14" s="86" t="str">
        <f t="shared" si="3"/>
        <v/>
      </c>
    </row>
    <row r="15" spans="1:16" ht="24" customHeight="1" x14ac:dyDescent="0.25">
      <c r="A15" s="83" t="str">
        <f>+IF('Tüm Deney Sonuçları'!B18="","",'Tüm Deney Sonuçları'!B18)</f>
        <v>K5</v>
      </c>
      <c r="B15" s="84" t="str">
        <f t="shared" si="0"/>
        <v/>
      </c>
      <c r="C15" s="84" t="str">
        <f>IF(B15="","",ABS(B15:B49))</f>
        <v/>
      </c>
      <c r="D15" s="85" t="str">
        <f>+IF('Tüm Deney Sonuçları'!R18="","",'Tüm Deney Sonuçları'!R18)</f>
        <v/>
      </c>
      <c r="E15" s="86" t="str">
        <f t="shared" si="1"/>
        <v/>
      </c>
      <c r="F15" s="86" t="str">
        <f t="shared" si="2"/>
        <v>K5</v>
      </c>
      <c r="G15" s="86" t="str">
        <f t="shared" si="3"/>
        <v/>
      </c>
    </row>
    <row r="16" spans="1:16" ht="24" customHeight="1" x14ac:dyDescent="0.25">
      <c r="A16" s="83" t="str">
        <f>+IF('Tüm Deney Sonuçları'!B19="","",'Tüm Deney Sonuçları'!B19)</f>
        <v>K13</v>
      </c>
      <c r="B16" s="84">
        <f t="shared" si="0"/>
        <v>5.8952152289486692E-2</v>
      </c>
      <c r="C16" s="84">
        <f>IF(B16="","",ABS(B16:B49))</f>
        <v>5.8952152289486692E-2</v>
      </c>
      <c r="D16" s="85">
        <f>+IF('Tüm Deney Sonuçları'!R19="","",'Tüm Deney Sonuçları'!R19)</f>
        <v>2.67</v>
      </c>
      <c r="E16" s="86" t="str">
        <f t="shared" si="1"/>
        <v>K13</v>
      </c>
      <c r="F16" s="86" t="str">
        <f t="shared" si="2"/>
        <v/>
      </c>
      <c r="G16" s="86" t="str">
        <f t="shared" si="3"/>
        <v/>
      </c>
    </row>
    <row r="17" spans="1:7" ht="24" customHeight="1" x14ac:dyDescent="0.25">
      <c r="A17" s="83" t="str">
        <f>+IF('Tüm Deney Sonuçları'!B20="","",'Tüm Deney Sonuçları'!B20)</f>
        <v>K19</v>
      </c>
      <c r="B17" s="84">
        <f t="shared" si="0"/>
        <v>5.8952152289486692E-2</v>
      </c>
      <c r="C17" s="84">
        <f t="shared" ref="C17:C49" si="4">IF(B17="","",ABS(B17:B49))</f>
        <v>5.8952152289486692E-2</v>
      </c>
      <c r="D17" s="85">
        <f>+IF('Tüm Deney Sonuçları'!R20="","",'Tüm Deney Sonuçları'!R20)</f>
        <v>2.67</v>
      </c>
      <c r="E17" s="86" t="str">
        <f t="shared" si="1"/>
        <v>K19</v>
      </c>
      <c r="F17" s="86" t="str">
        <f t="shared" si="2"/>
        <v/>
      </c>
      <c r="G17" s="86" t="str">
        <f t="shared" si="3"/>
        <v/>
      </c>
    </row>
    <row r="18" spans="1:7" ht="24" customHeight="1" x14ac:dyDescent="0.25">
      <c r="A18" s="83" t="str">
        <f>+IF('Tüm Deney Sonuçları'!B21="","",'Tüm Deney Sonuçları'!B21)</f>
        <v>K8</v>
      </c>
      <c r="B18" s="84">
        <f t="shared" si="0"/>
        <v>-7.5030012004799612E-2</v>
      </c>
      <c r="C18" s="84">
        <f t="shared" si="4"/>
        <v>7.5030012004799612E-2</v>
      </c>
      <c r="D18" s="85">
        <f>+IF('Tüm Deney Sonuçları'!R21="","",'Tüm Deney Sonuçları'!R21)</f>
        <v>2.66</v>
      </c>
      <c r="E18" s="86" t="str">
        <f t="shared" si="1"/>
        <v>K8</v>
      </c>
      <c r="F18" s="86" t="str">
        <f t="shared" si="2"/>
        <v/>
      </c>
      <c r="G18" s="86" t="str">
        <f t="shared" si="3"/>
        <v/>
      </c>
    </row>
    <row r="19" spans="1:7" ht="24" customHeight="1" x14ac:dyDescent="0.25">
      <c r="A19" s="83" t="str">
        <f>+IF('Tüm Deney Sonuçları'!B22="","",'Tüm Deney Sonuçları'!B22)</f>
        <v>K9</v>
      </c>
      <c r="B19" s="84">
        <f t="shared" si="0"/>
        <v>5.8952152289486692E-2</v>
      </c>
      <c r="C19" s="84">
        <f t="shared" si="4"/>
        <v>5.8952152289486692E-2</v>
      </c>
      <c r="D19" s="85">
        <f>+IF('Tüm Deney Sonuçları'!R22="","",'Tüm Deney Sonuçları'!R22)</f>
        <v>2.67</v>
      </c>
      <c r="E19" s="86" t="str">
        <f t="shared" si="1"/>
        <v>K9</v>
      </c>
      <c r="F19" s="86" t="str">
        <f t="shared" si="2"/>
        <v/>
      </c>
      <c r="G19" s="86" t="str">
        <f t="shared" si="3"/>
        <v/>
      </c>
    </row>
    <row r="20" spans="1:7" ht="24" customHeight="1" x14ac:dyDescent="0.25">
      <c r="A20" s="83" t="str">
        <f>+IF('Tüm Deney Sonuçları'!B23="","",'Tüm Deney Sonuçları'!B23)</f>
        <v>K17</v>
      </c>
      <c r="B20" s="84" t="str">
        <f t="shared" si="0"/>
        <v/>
      </c>
      <c r="C20" s="84" t="str">
        <f t="shared" si="4"/>
        <v/>
      </c>
      <c r="D20" s="85" t="str">
        <f>+IF('Tüm Deney Sonuçları'!R23="","",'Tüm Deney Sonuçları'!R23)</f>
        <v/>
      </c>
      <c r="E20" s="86" t="str">
        <f t="shared" si="1"/>
        <v/>
      </c>
      <c r="F20" s="86" t="str">
        <f t="shared" si="2"/>
        <v>K17</v>
      </c>
      <c r="G20" s="86" t="str">
        <f t="shared" si="3"/>
        <v/>
      </c>
    </row>
    <row r="21" spans="1:7" ht="24" customHeight="1" x14ac:dyDescent="0.25">
      <c r="A21" s="83" t="str">
        <f>+IF('Tüm Deney Sonuçları'!B24="","",'Tüm Deney Sonuçları'!B24)</f>
        <v>K16</v>
      </c>
      <c r="B21" s="84">
        <f t="shared" si="0"/>
        <v>5.8952152289486692E-2</v>
      </c>
      <c r="C21" s="84">
        <f t="shared" si="4"/>
        <v>5.8952152289486692E-2</v>
      </c>
      <c r="D21" s="85">
        <f>+IF('Tüm Deney Sonuçları'!R24="","",'Tüm Deney Sonuçları'!R24)</f>
        <v>2.67</v>
      </c>
      <c r="E21" s="86" t="str">
        <f t="shared" si="1"/>
        <v>K16</v>
      </c>
      <c r="F21" s="86" t="str">
        <f t="shared" si="2"/>
        <v/>
      </c>
      <c r="G21" s="86" t="str">
        <f t="shared" si="3"/>
        <v/>
      </c>
    </row>
    <row r="22" spans="1:7" ht="24" customHeight="1" x14ac:dyDescent="0.25">
      <c r="A22" s="83" t="str">
        <f>+IF('Tüm Deney Sonuçları'!B25="","",'Tüm Deney Sonuçları'!B25)</f>
        <v>K25</v>
      </c>
      <c r="B22" s="84">
        <f t="shared" si="0"/>
        <v>5.8952152289486692E-2</v>
      </c>
      <c r="C22" s="84">
        <f t="shared" si="4"/>
        <v>5.8952152289486692E-2</v>
      </c>
      <c r="D22" s="85">
        <f>+IF('Tüm Deney Sonuçları'!R25="","",'Tüm Deney Sonuçları'!R25)</f>
        <v>2.67</v>
      </c>
      <c r="E22" s="86" t="str">
        <f t="shared" si="1"/>
        <v>K25</v>
      </c>
      <c r="F22" s="86" t="str">
        <f t="shared" si="2"/>
        <v/>
      </c>
      <c r="G22" s="86" t="str">
        <f t="shared" si="3"/>
        <v/>
      </c>
    </row>
    <row r="23" spans="1:7" ht="24" customHeight="1" x14ac:dyDescent="0.25">
      <c r="A23" s="83" t="str">
        <f>+IF('Tüm Deney Sonuçları'!B26="","",'Tüm Deney Sonuçları'!B26)</f>
        <v>K34</v>
      </c>
      <c r="B23" s="84" t="str">
        <f t="shared" si="0"/>
        <v/>
      </c>
      <c r="C23" s="84" t="str">
        <f t="shared" si="4"/>
        <v/>
      </c>
      <c r="D23" s="85" t="str">
        <f>+IF('Tüm Deney Sonuçları'!R26="","",'Tüm Deney Sonuçları'!R26)</f>
        <v/>
      </c>
      <c r="E23" s="86" t="str">
        <f t="shared" si="1"/>
        <v/>
      </c>
      <c r="F23" s="86" t="str">
        <f t="shared" si="2"/>
        <v>K34</v>
      </c>
      <c r="G23" s="86" t="str">
        <f t="shared" si="3"/>
        <v/>
      </c>
    </row>
    <row r="24" spans="1:7" ht="24" customHeight="1" x14ac:dyDescent="0.25">
      <c r="A24" s="83" t="str">
        <f>+IF('Tüm Deney Sonuçları'!B27="","",'Tüm Deney Sonuçları'!B27)</f>
        <v/>
      </c>
      <c r="B24" s="84" t="str">
        <f t="shared" si="0"/>
        <v/>
      </c>
      <c r="C24" s="84" t="str">
        <f t="shared" si="4"/>
        <v/>
      </c>
      <c r="D24" s="85" t="str">
        <f>+IF('Tüm Deney Sonuçları'!R27="","",'Tüm Deney Sonuçları'!R27)</f>
        <v/>
      </c>
      <c r="E24" s="86" t="str">
        <f t="shared" si="1"/>
        <v/>
      </c>
      <c r="F24" s="86" t="str">
        <f t="shared" si="2"/>
        <v/>
      </c>
      <c r="G24" s="86" t="str">
        <f t="shared" si="3"/>
        <v/>
      </c>
    </row>
    <row r="25" spans="1:7" ht="24" customHeight="1" x14ac:dyDescent="0.25">
      <c r="A25" s="83" t="str">
        <f>+IF('Tüm Deney Sonuçları'!B28="","",'Tüm Deney Sonuçları'!B28)</f>
        <v/>
      </c>
      <c r="B25" s="84">
        <f t="shared" si="0"/>
        <v>-7.5030012004799612E-2</v>
      </c>
      <c r="C25" s="84">
        <f t="shared" si="4"/>
        <v>7.5030012004799612E-2</v>
      </c>
      <c r="D25" s="85">
        <f>+IF('Tüm Deney Sonuçları'!R28="","",'Tüm Deney Sonuçları'!R28)</f>
        <v>2.66</v>
      </c>
      <c r="E25" s="86" t="str">
        <f t="shared" si="1"/>
        <v/>
      </c>
      <c r="F25" s="86" t="str">
        <f t="shared" si="2"/>
        <v/>
      </c>
      <c r="G25" s="86" t="str">
        <f t="shared" si="3"/>
        <v/>
      </c>
    </row>
    <row r="26" spans="1:7" ht="24" customHeight="1" x14ac:dyDescent="0.25">
      <c r="A26" s="83" t="str">
        <f>+IF('Tüm Deney Sonuçları'!B29="","",'Tüm Deney Sonuçları'!B29)</f>
        <v/>
      </c>
      <c r="B26" s="84">
        <f t="shared" si="0"/>
        <v>5.8952152289486692E-2</v>
      </c>
      <c r="C26" s="84">
        <f t="shared" si="4"/>
        <v>5.8952152289486692E-2</v>
      </c>
      <c r="D26" s="85">
        <f>+IF('Tüm Deney Sonuçları'!R29="","",'Tüm Deney Sonuçları'!R29)</f>
        <v>2.67</v>
      </c>
      <c r="E26" s="86" t="str">
        <f t="shared" si="1"/>
        <v/>
      </c>
      <c r="F26" s="86" t="str">
        <f t="shared" si="2"/>
        <v/>
      </c>
      <c r="G26" s="86" t="str">
        <f t="shared" si="3"/>
        <v/>
      </c>
    </row>
    <row r="27" spans="1:7" ht="24" customHeight="1" x14ac:dyDescent="0.25">
      <c r="A27" s="83" t="str">
        <f>+IF('Tüm Deney Sonuçları'!B30="","",'Tüm Deney Sonuçları'!B30)</f>
        <v/>
      </c>
      <c r="B27" s="84">
        <f t="shared" si="0"/>
        <v>5.8952152289486692E-2</v>
      </c>
      <c r="C27" s="84">
        <f t="shared" si="4"/>
        <v>5.8952152289486692E-2</v>
      </c>
      <c r="D27" s="85">
        <f>+IF('Tüm Deney Sonuçları'!R30="","",'Tüm Deney Sonuçları'!R30)</f>
        <v>2.67</v>
      </c>
      <c r="E27" s="86" t="str">
        <f t="shared" si="1"/>
        <v/>
      </c>
      <c r="F27" s="86" t="str">
        <f t="shared" si="2"/>
        <v/>
      </c>
      <c r="G27" s="86" t="str">
        <f t="shared" si="3"/>
        <v/>
      </c>
    </row>
    <row r="28" spans="1:7" ht="24" customHeight="1" x14ac:dyDescent="0.25">
      <c r="A28" s="83" t="str">
        <f>+IF('Tüm Deney Sonuçları'!B31="","",'Tüm Deney Sonuçları'!B31)</f>
        <v/>
      </c>
      <c r="B28" s="84">
        <f t="shared" si="0"/>
        <v>5.8952152289486692E-2</v>
      </c>
      <c r="C28" s="84">
        <f t="shared" si="4"/>
        <v>5.8952152289486692E-2</v>
      </c>
      <c r="D28" s="85">
        <f>+IF('Tüm Deney Sonuçları'!R31="","",'Tüm Deney Sonuçları'!R31)</f>
        <v>2.67</v>
      </c>
      <c r="E28" s="86" t="str">
        <f t="shared" si="1"/>
        <v/>
      </c>
      <c r="F28" s="86" t="str">
        <f t="shared" si="2"/>
        <v/>
      </c>
      <c r="G28" s="86" t="str">
        <f t="shared" si="3"/>
        <v/>
      </c>
    </row>
    <row r="29" spans="1:7" ht="24" customHeight="1" x14ac:dyDescent="0.25">
      <c r="A29" s="83" t="str">
        <f>+IF('Tüm Deney Sonuçları'!B32="","",'Tüm Deney Sonuçları'!B32)</f>
        <v/>
      </c>
      <c r="B29" s="84">
        <f t="shared" si="0"/>
        <v>-0.20901217629909188</v>
      </c>
      <c r="C29" s="84">
        <f t="shared" si="4"/>
        <v>0.20901217629909188</v>
      </c>
      <c r="D29" s="85">
        <f>+IF('Tüm Deney Sonuçları'!R32="","",'Tüm Deney Sonuçları'!R32)</f>
        <v>2.65</v>
      </c>
      <c r="E29" s="86" t="str">
        <f t="shared" si="1"/>
        <v/>
      </c>
      <c r="F29" s="86" t="str">
        <f t="shared" si="2"/>
        <v/>
      </c>
      <c r="G29" s="86" t="str">
        <f t="shared" si="3"/>
        <v/>
      </c>
    </row>
    <row r="30" spans="1:7" ht="24" customHeight="1" x14ac:dyDescent="0.25">
      <c r="A30" s="83" t="str">
        <f>+IF('Tüm Deney Sonuçları'!B33="","",'Tüm Deney Sonuçları'!B33)</f>
        <v/>
      </c>
      <c r="B30" s="84">
        <f t="shared" si="0"/>
        <v>0.19293431658377894</v>
      </c>
      <c r="C30" s="84">
        <f t="shared" si="4"/>
        <v>0.19293431658377894</v>
      </c>
      <c r="D30" s="85">
        <f>+IF('Tüm Deney Sonuçları'!R33="","",'Tüm Deney Sonuçları'!R33)</f>
        <v>2.68</v>
      </c>
      <c r="E30" s="86" t="str">
        <f t="shared" si="1"/>
        <v/>
      </c>
      <c r="F30" s="86" t="str">
        <f t="shared" si="2"/>
        <v/>
      </c>
      <c r="G30" s="86" t="str">
        <f t="shared" si="3"/>
        <v/>
      </c>
    </row>
    <row r="31" spans="1:7" ht="24" customHeight="1" x14ac:dyDescent="0.25">
      <c r="A31" s="83" t="str">
        <f>+IF('Tüm Deney Sonuçları'!B34="","",'Tüm Deney Sonuçları'!B34)</f>
        <v/>
      </c>
      <c r="B31" s="84">
        <f t="shared" si="0"/>
        <v>-7.5030012004799612E-2</v>
      </c>
      <c r="C31" s="84">
        <f t="shared" si="4"/>
        <v>7.5030012004799612E-2</v>
      </c>
      <c r="D31" s="85">
        <f>+IF('Tüm Deney Sonuçları'!R34="","",'Tüm Deney Sonuçları'!R34)</f>
        <v>2.66</v>
      </c>
      <c r="E31" s="86" t="str">
        <f t="shared" si="1"/>
        <v/>
      </c>
      <c r="F31" s="86" t="str">
        <f t="shared" si="2"/>
        <v/>
      </c>
      <c r="G31" s="86" t="str">
        <f t="shared" si="3"/>
        <v/>
      </c>
    </row>
    <row r="32" spans="1:7" ht="24" customHeight="1" x14ac:dyDescent="0.25">
      <c r="A32" s="83" t="str">
        <f>+IF('Tüm Deney Sonuçları'!B35="","",'Tüm Deney Sonuçları'!B35)</f>
        <v/>
      </c>
      <c r="B32" s="84" t="str">
        <f t="shared" si="0"/>
        <v/>
      </c>
      <c r="C32" s="84" t="str">
        <f t="shared" si="4"/>
        <v/>
      </c>
      <c r="D32" s="85" t="str">
        <f>+IF('Tüm Deney Sonuçları'!R35="","",'Tüm Deney Sonuçları'!R35)</f>
        <v/>
      </c>
      <c r="E32" s="86" t="str">
        <f t="shared" si="1"/>
        <v/>
      </c>
      <c r="F32" s="86" t="str">
        <f t="shared" si="2"/>
        <v/>
      </c>
      <c r="G32" s="86" t="str">
        <f t="shared" si="3"/>
        <v/>
      </c>
    </row>
    <row r="33" spans="1:51" ht="24" customHeight="1" x14ac:dyDescent="0.25">
      <c r="A33" s="83" t="str">
        <f>+IF('Tüm Deney Sonuçları'!B36="","",'Tüm Deney Sonuçları'!B36)</f>
        <v/>
      </c>
      <c r="B33" s="84" t="str">
        <f t="shared" si="0"/>
        <v/>
      </c>
      <c r="C33" s="84" t="str">
        <f t="shared" si="4"/>
        <v/>
      </c>
      <c r="D33" s="85" t="str">
        <f>+IF('Tüm Deney Sonuçları'!R36="","",'Tüm Deney Sonuçları'!R36)</f>
        <v/>
      </c>
      <c r="E33" s="86" t="str">
        <f t="shared" si="1"/>
        <v/>
      </c>
      <c r="F33" s="86" t="str">
        <f t="shared" si="2"/>
        <v/>
      </c>
      <c r="G33" s="86" t="str">
        <f t="shared" si="3"/>
        <v/>
      </c>
    </row>
    <row r="34" spans="1:51" ht="36" customHeight="1" x14ac:dyDescent="0.25">
      <c r="A34" s="83" t="str">
        <f>+IF('Tüm Deney Sonuçları'!B37="","",'Tüm Deney Sonuçları'!B37)</f>
        <v/>
      </c>
      <c r="B34" s="84" t="str">
        <f t="shared" si="0"/>
        <v/>
      </c>
      <c r="C34" s="84" t="str">
        <f t="shared" si="4"/>
        <v/>
      </c>
      <c r="D34" s="85" t="str">
        <f>+IF('Tüm Deney Sonuçları'!R37="","",'Tüm Deney Sonuçları'!R37)</f>
        <v/>
      </c>
      <c r="E34" s="86" t="str">
        <f t="shared" si="1"/>
        <v/>
      </c>
      <c r="F34" s="86" t="str">
        <f t="shared" si="2"/>
        <v/>
      </c>
      <c r="G34" s="86" t="str">
        <f t="shared" si="3"/>
        <v/>
      </c>
      <c r="J34" s="128" t="s">
        <v>43</v>
      </c>
      <c r="K34" s="128"/>
      <c r="L34" s="128"/>
      <c r="M34" s="128"/>
      <c r="N34" s="128"/>
      <c r="P34" s="128" t="s">
        <v>137</v>
      </c>
      <c r="Q34" s="128"/>
      <c r="R34" s="128"/>
      <c r="S34" s="128"/>
      <c r="T34" s="128"/>
      <c r="U34" s="128"/>
    </row>
    <row r="35" spans="1:51" ht="24" customHeight="1" x14ac:dyDescent="0.25">
      <c r="A35" s="83" t="str">
        <f>+IF('Tüm Deney Sonuçları'!B38="","",'Tüm Deney Sonuçları'!B38)</f>
        <v/>
      </c>
      <c r="B35" s="84" t="str">
        <f t="shared" si="0"/>
        <v/>
      </c>
      <c r="C35" s="84" t="str">
        <f t="shared" si="4"/>
        <v/>
      </c>
      <c r="D35" s="85" t="str">
        <f>+IF('Tüm Deney Sonuçları'!R38="","",'Tüm Deney Sonuçları'!R38)</f>
        <v/>
      </c>
      <c r="E35" s="86" t="str">
        <f t="shared" si="1"/>
        <v/>
      </c>
      <c r="F35" s="86" t="str">
        <f t="shared" si="2"/>
        <v/>
      </c>
      <c r="G35" s="86" t="str">
        <f t="shared" si="3"/>
        <v/>
      </c>
      <c r="J35" s="34">
        <v>1</v>
      </c>
      <c r="K35" s="36">
        <v>0</v>
      </c>
      <c r="L35" s="36"/>
      <c r="M35" s="34">
        <v>1</v>
      </c>
      <c r="N35" s="36">
        <v>0</v>
      </c>
      <c r="P35" s="125" t="s">
        <v>0</v>
      </c>
      <c r="Q35" s="125"/>
      <c r="R35" s="125"/>
      <c r="S35" s="125"/>
      <c r="T35" s="125"/>
      <c r="U35" s="27">
        <f>COUNT(D6:D49)</f>
        <v>25</v>
      </c>
    </row>
    <row r="36" spans="1:51" ht="24" customHeight="1" x14ac:dyDescent="0.25">
      <c r="A36" s="83" t="str">
        <f>+IF('Tüm Deney Sonuçları'!B39="","",'Tüm Deney Sonuçları'!B39)</f>
        <v/>
      </c>
      <c r="B36" s="84">
        <f t="shared" si="0"/>
        <v>-7.5030012004799612E-2</v>
      </c>
      <c r="C36" s="84">
        <f t="shared" si="4"/>
        <v>7.5030012004799612E-2</v>
      </c>
      <c r="D36" s="85">
        <f>+IF('Tüm Deney Sonuçları'!R39="","",'Tüm Deney Sonuçları'!R39)</f>
        <v>2.66</v>
      </c>
      <c r="E36" s="86" t="str">
        <f t="shared" si="1"/>
        <v/>
      </c>
      <c r="F36" s="86" t="str">
        <f t="shared" si="2"/>
        <v/>
      </c>
      <c r="G36" s="86" t="str">
        <f t="shared" si="3"/>
        <v/>
      </c>
      <c r="J36" s="34">
        <v>45</v>
      </c>
      <c r="K36" s="36">
        <v>0</v>
      </c>
      <c r="L36" s="36"/>
      <c r="M36" s="34">
        <v>45</v>
      </c>
      <c r="N36" s="36">
        <v>0</v>
      </c>
      <c r="P36" s="125" t="s">
        <v>44</v>
      </c>
      <c r="Q36" s="125"/>
      <c r="R36" s="125"/>
      <c r="S36" s="125"/>
      <c r="T36" s="125"/>
      <c r="U36" s="27">
        <f>COUNTIF(C6:C49,"&lt;1")</f>
        <v>25</v>
      </c>
    </row>
    <row r="37" spans="1:51" ht="24" customHeight="1" x14ac:dyDescent="0.25">
      <c r="A37" s="83" t="str">
        <f>+IF('Tüm Deney Sonuçları'!B40="","",'Tüm Deney Sonuçları'!B40)</f>
        <v/>
      </c>
      <c r="B37" s="84">
        <f t="shared" si="0"/>
        <v>0.32691648087806524</v>
      </c>
      <c r="C37" s="84">
        <f t="shared" si="4"/>
        <v>0.32691648087806524</v>
      </c>
      <c r="D37" s="85">
        <f>+IF('Tüm Deney Sonuçları'!R40="","",'Tüm Deney Sonuçları'!R40)</f>
        <v>2.69</v>
      </c>
      <c r="E37" s="86" t="str">
        <f t="shared" si="1"/>
        <v/>
      </c>
      <c r="F37" s="86" t="str">
        <f t="shared" si="2"/>
        <v/>
      </c>
      <c r="G37" s="86" t="str">
        <f t="shared" si="3"/>
        <v/>
      </c>
      <c r="I37" s="12"/>
      <c r="J37" s="34"/>
      <c r="K37" s="36"/>
      <c r="L37" s="36"/>
      <c r="M37" s="34"/>
      <c r="N37" s="36"/>
      <c r="P37" s="125" t="s">
        <v>2</v>
      </c>
      <c r="Q37" s="125"/>
      <c r="R37" s="125"/>
      <c r="S37" s="125"/>
      <c r="T37" s="125"/>
      <c r="U37" s="27">
        <f>COUNTIF(C6:C49,"&lt;2")-COUNTIF(C6:C49,"&lt;1")</f>
        <v>0</v>
      </c>
    </row>
    <row r="38" spans="1:51" ht="24" customHeight="1" x14ac:dyDescent="0.25">
      <c r="A38" s="83" t="str">
        <f>+IF('Tüm Deney Sonuçları'!B41="","",'Tüm Deney Sonuçları'!B41)</f>
        <v/>
      </c>
      <c r="B38" s="84" t="str">
        <f t="shared" si="0"/>
        <v/>
      </c>
      <c r="C38" s="84" t="str">
        <f t="shared" si="4"/>
        <v/>
      </c>
      <c r="D38" s="85" t="str">
        <f>+IF('Tüm Deney Sonuçları'!R41="","",'Tüm Deney Sonuçları'!R41)</f>
        <v/>
      </c>
      <c r="E38" s="86" t="str">
        <f t="shared" si="1"/>
        <v/>
      </c>
      <c r="F38" s="86" t="str">
        <f t="shared" si="2"/>
        <v/>
      </c>
      <c r="G38" s="86" t="str">
        <f t="shared" si="3"/>
        <v/>
      </c>
      <c r="I38" s="14"/>
      <c r="J38" s="34">
        <v>1</v>
      </c>
      <c r="K38" s="36">
        <v>1</v>
      </c>
      <c r="L38" s="36"/>
      <c r="M38" s="34">
        <v>1</v>
      </c>
      <c r="N38" s="36">
        <v>-1</v>
      </c>
      <c r="O38" s="15"/>
      <c r="P38" s="125" t="s">
        <v>3</v>
      </c>
      <c r="Q38" s="125"/>
      <c r="R38" s="125"/>
      <c r="S38" s="125"/>
      <c r="T38" s="125"/>
      <c r="U38" s="27">
        <f>COUNTIF(C6:C49,"&lt;3")-COUNTIF(C6:C49,"&lt;2")</f>
        <v>0</v>
      </c>
      <c r="V38" s="13"/>
      <c r="W38" s="16"/>
      <c r="X38" s="13"/>
      <c r="Y38" s="13"/>
      <c r="Z38" s="15"/>
      <c r="AA38" s="15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</row>
    <row r="39" spans="1:51" ht="24" customHeight="1" x14ac:dyDescent="0.25">
      <c r="A39" s="83" t="str">
        <f>+IF('Tüm Deney Sonuçları'!B42="","",'Tüm Deney Sonuçları'!B42)</f>
        <v/>
      </c>
      <c r="B39" s="84" t="str">
        <f t="shared" si="0"/>
        <v/>
      </c>
      <c r="C39" s="84" t="str">
        <f t="shared" si="4"/>
        <v/>
      </c>
      <c r="D39" s="85" t="str">
        <f>+IF('Tüm Deney Sonuçları'!R42="","",'Tüm Deney Sonuçları'!R42)</f>
        <v/>
      </c>
      <c r="E39" s="86" t="str">
        <f t="shared" si="1"/>
        <v/>
      </c>
      <c r="F39" s="86" t="str">
        <f t="shared" si="2"/>
        <v/>
      </c>
      <c r="G39" s="86" t="str">
        <f t="shared" si="3"/>
        <v/>
      </c>
      <c r="I39" s="12"/>
      <c r="J39" s="34">
        <v>45</v>
      </c>
      <c r="K39" s="36">
        <v>1</v>
      </c>
      <c r="L39" s="36"/>
      <c r="M39" s="34">
        <v>45</v>
      </c>
      <c r="N39" s="36">
        <v>-1</v>
      </c>
      <c r="O39" s="12"/>
      <c r="P39" s="125" t="s">
        <v>4</v>
      </c>
      <c r="Q39" s="125"/>
      <c r="R39" s="125"/>
      <c r="S39" s="125"/>
      <c r="T39" s="125"/>
      <c r="U39" s="27">
        <f>COUNTIF(C6:C49,"&lt;6")-COUNTIF(C6:C49,"&lt;3")</f>
        <v>0</v>
      </c>
      <c r="W39" s="12"/>
      <c r="X39" s="12"/>
      <c r="Z39" s="12"/>
      <c r="AA39" s="12"/>
    </row>
    <row r="40" spans="1:51" ht="24" customHeight="1" x14ac:dyDescent="0.25">
      <c r="A40" s="83" t="str">
        <f>+IF('Tüm Deney Sonuçları'!B43="","",'Tüm Deney Sonuçları'!B43)</f>
        <v/>
      </c>
      <c r="B40" s="84" t="str">
        <f t="shared" si="0"/>
        <v/>
      </c>
      <c r="C40" s="84" t="str">
        <f t="shared" si="4"/>
        <v/>
      </c>
      <c r="D40" s="85" t="str">
        <f>+IF('Tüm Deney Sonuçları'!R43="","",'Tüm Deney Sonuçları'!R43)</f>
        <v/>
      </c>
      <c r="E40" s="86" t="str">
        <f t="shared" si="1"/>
        <v/>
      </c>
      <c r="F40" s="86" t="str">
        <f t="shared" si="2"/>
        <v/>
      </c>
      <c r="G40" s="86" t="str">
        <f t="shared" si="3"/>
        <v/>
      </c>
      <c r="I40" s="15"/>
      <c r="J40" s="34"/>
      <c r="K40" s="36"/>
      <c r="L40" s="36"/>
      <c r="M40" s="34"/>
      <c r="N40" s="36"/>
      <c r="O40" s="15"/>
      <c r="P40" s="125" t="s">
        <v>5</v>
      </c>
      <c r="Q40" s="125"/>
      <c r="R40" s="125"/>
      <c r="S40" s="125"/>
      <c r="T40" s="125"/>
      <c r="U40" s="26">
        <f>AVERAGE(D6:D49)</f>
        <v>2.6656</v>
      </c>
      <c r="V40" s="15"/>
      <c r="W40" s="12"/>
      <c r="X40" s="15"/>
      <c r="Y40" s="15"/>
      <c r="Z40" s="12"/>
      <c r="AA40" s="15"/>
      <c r="AB40" s="15"/>
      <c r="AD40" s="15"/>
      <c r="AE40" s="15"/>
    </row>
    <row r="41" spans="1:51" ht="24" customHeight="1" x14ac:dyDescent="0.25">
      <c r="A41" s="83" t="str">
        <f>+IF('Tüm Deney Sonuçları'!B44="","",'Tüm Deney Sonuçları'!B44)</f>
        <v/>
      </c>
      <c r="B41" s="84" t="str">
        <f t="shared" si="0"/>
        <v/>
      </c>
      <c r="C41" s="84" t="str">
        <f t="shared" si="4"/>
        <v/>
      </c>
      <c r="D41" s="85" t="str">
        <f>+IF('Tüm Deney Sonuçları'!R44="","",'Tüm Deney Sonuçları'!R44)</f>
        <v/>
      </c>
      <c r="E41" s="86" t="str">
        <f t="shared" si="1"/>
        <v/>
      </c>
      <c r="F41" s="86" t="str">
        <f t="shared" si="2"/>
        <v/>
      </c>
      <c r="G41" s="86" t="str">
        <f t="shared" si="3"/>
        <v/>
      </c>
      <c r="I41" s="18"/>
      <c r="J41" s="34">
        <v>1</v>
      </c>
      <c r="K41" s="36">
        <v>2</v>
      </c>
      <c r="L41" s="37"/>
      <c r="M41" s="34">
        <v>1</v>
      </c>
      <c r="N41" s="36">
        <v>-2</v>
      </c>
      <c r="O41" s="19"/>
      <c r="P41" s="125" t="s">
        <v>40</v>
      </c>
      <c r="Q41" s="125"/>
      <c r="R41" s="125"/>
      <c r="S41" s="125"/>
      <c r="T41" s="125"/>
      <c r="U41" s="26">
        <f>STDEV(D6:D49)</f>
        <v>1.1930353445448863E-2</v>
      </c>
      <c r="V41" s="19"/>
      <c r="W41" s="17"/>
      <c r="X41" s="19"/>
      <c r="Y41" s="19"/>
      <c r="Z41" s="17"/>
      <c r="AA41" s="20"/>
      <c r="AB41" s="20"/>
      <c r="AC41" s="17"/>
      <c r="AD41" s="21"/>
      <c r="AE41" s="21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</row>
    <row r="42" spans="1:51" ht="24" customHeight="1" x14ac:dyDescent="0.25">
      <c r="A42" s="83" t="str">
        <f>+IF('Tüm Deney Sonuçları'!B45="","",'Tüm Deney Sonuçları'!B45)</f>
        <v/>
      </c>
      <c r="B42" s="84">
        <f t="shared" si="0"/>
        <v>0.46089864517235751</v>
      </c>
      <c r="C42" s="84">
        <f t="shared" si="4"/>
        <v>0.46089864517235751</v>
      </c>
      <c r="D42" s="85">
        <f>+IF('Tüm Deney Sonuçları'!R45="","",'Tüm Deney Sonuçları'!R45)</f>
        <v>2.7</v>
      </c>
      <c r="E42" s="86" t="str">
        <f t="shared" si="1"/>
        <v/>
      </c>
      <c r="F42" s="86" t="str">
        <f t="shared" si="2"/>
        <v/>
      </c>
      <c r="G42" s="86" t="str">
        <f t="shared" si="3"/>
        <v/>
      </c>
      <c r="I42" s="16"/>
      <c r="J42" s="34">
        <v>45</v>
      </c>
      <c r="K42" s="36">
        <v>2</v>
      </c>
      <c r="L42" s="37"/>
      <c r="M42" s="34">
        <v>45</v>
      </c>
      <c r="N42" s="36">
        <v>-2</v>
      </c>
      <c r="O42" s="12"/>
      <c r="P42" s="125" t="s">
        <v>6</v>
      </c>
      <c r="Q42" s="125"/>
      <c r="R42" s="125"/>
      <c r="S42" s="125"/>
      <c r="T42" s="125"/>
      <c r="U42" s="26">
        <f>+U41*100/U40</f>
        <v>0.44756728111677907</v>
      </c>
      <c r="V42" s="16"/>
      <c r="W42" s="13"/>
      <c r="X42" s="12"/>
      <c r="Y42" s="16"/>
      <c r="Z42" s="13"/>
      <c r="AA42" s="12"/>
      <c r="AB42" s="16"/>
      <c r="AC42" s="13"/>
      <c r="AD42" s="16"/>
      <c r="AE42" s="16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</row>
    <row r="43" spans="1:51" ht="24" customHeight="1" x14ac:dyDescent="0.25">
      <c r="A43" s="83" t="str">
        <f>+IF('Tüm Deney Sonuçları'!B46="","",'Tüm Deney Sonuçları'!B46)</f>
        <v/>
      </c>
      <c r="B43" s="84" t="str">
        <f t="shared" si="0"/>
        <v/>
      </c>
      <c r="C43" s="84" t="str">
        <f t="shared" si="4"/>
        <v/>
      </c>
      <c r="D43" s="85" t="str">
        <f>+IF('Tüm Deney Sonuçları'!R46="","",'Tüm Deney Sonuçları'!R46)</f>
        <v/>
      </c>
      <c r="E43" s="86" t="str">
        <f t="shared" si="1"/>
        <v/>
      </c>
      <c r="F43" s="86" t="str">
        <f t="shared" si="2"/>
        <v/>
      </c>
      <c r="G43" s="86" t="str">
        <f t="shared" si="3"/>
        <v/>
      </c>
      <c r="H43" s="13"/>
      <c r="I43" s="13"/>
      <c r="J43" s="34"/>
      <c r="K43" s="36"/>
      <c r="L43" s="36"/>
      <c r="M43" s="34"/>
      <c r="N43" s="36"/>
      <c r="O43" s="13"/>
      <c r="P43" s="125" t="s">
        <v>7</v>
      </c>
      <c r="Q43" s="125"/>
      <c r="R43" s="125"/>
      <c r="S43" s="125"/>
      <c r="T43" s="125"/>
      <c r="U43" s="26">
        <f>+MAX(D6:D49)</f>
        <v>2.7</v>
      </c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51" ht="24" customHeight="1" x14ac:dyDescent="0.25">
      <c r="A44" s="83" t="str">
        <f>+IF('Tüm Deney Sonuçları'!B47="","",'Tüm Deney Sonuçları'!B47)</f>
        <v/>
      </c>
      <c r="B44" s="84" t="str">
        <f t="shared" si="0"/>
        <v/>
      </c>
      <c r="C44" s="84" t="str">
        <f t="shared" si="4"/>
        <v/>
      </c>
      <c r="D44" s="85" t="str">
        <f>+IF('Tüm Deney Sonuçları'!R47="","",'Tüm Deney Sonuçları'!R47)</f>
        <v/>
      </c>
      <c r="E44" s="86" t="str">
        <f t="shared" si="1"/>
        <v/>
      </c>
      <c r="F44" s="86" t="str">
        <f t="shared" si="2"/>
        <v/>
      </c>
      <c r="G44" s="86" t="str">
        <f t="shared" si="3"/>
        <v/>
      </c>
      <c r="H44" s="13"/>
      <c r="I44" s="13"/>
      <c r="J44" s="34">
        <v>1</v>
      </c>
      <c r="K44" s="36">
        <v>3</v>
      </c>
      <c r="L44" s="36"/>
      <c r="M44" s="34">
        <v>1</v>
      </c>
      <c r="N44" s="36">
        <v>-3</v>
      </c>
      <c r="O44" s="13"/>
      <c r="P44" s="125" t="s">
        <v>8</v>
      </c>
      <c r="Q44" s="125"/>
      <c r="R44" s="125"/>
      <c r="S44" s="125"/>
      <c r="T44" s="125"/>
      <c r="U44" s="26">
        <f>+MIN(D6:D49)</f>
        <v>2.65</v>
      </c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51" ht="24" customHeight="1" x14ac:dyDescent="0.25">
      <c r="A45" s="83" t="str">
        <f>+IF('Tüm Deney Sonuçları'!B48="","",'Tüm Deney Sonuçları'!B48)</f>
        <v/>
      </c>
      <c r="B45" s="84" t="str">
        <f t="shared" si="0"/>
        <v/>
      </c>
      <c r="C45" s="84" t="str">
        <f t="shared" si="4"/>
        <v/>
      </c>
      <c r="D45" s="85" t="str">
        <f>+IF('Tüm Deney Sonuçları'!R48="","",'Tüm Deney Sonuçları'!R48)</f>
        <v/>
      </c>
      <c r="E45" s="86" t="str">
        <f t="shared" si="1"/>
        <v/>
      </c>
      <c r="F45" s="86" t="str">
        <f t="shared" si="2"/>
        <v/>
      </c>
      <c r="G45" s="86" t="str">
        <f t="shared" si="3"/>
        <v/>
      </c>
      <c r="H45" s="18"/>
      <c r="I45" s="22"/>
      <c r="J45" s="34">
        <v>45</v>
      </c>
      <c r="K45" s="36">
        <v>3</v>
      </c>
      <c r="L45" s="36"/>
      <c r="M45" s="34">
        <v>45</v>
      </c>
      <c r="N45" s="36">
        <v>-3</v>
      </c>
      <c r="O45" s="13"/>
      <c r="P45" s="125" t="s">
        <v>25</v>
      </c>
      <c r="Q45" s="125"/>
      <c r="R45" s="125"/>
      <c r="S45" s="125"/>
      <c r="T45" s="125"/>
      <c r="U45" s="26">
        <f>+U41*100/U40</f>
        <v>0.44756728111677907</v>
      </c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</row>
    <row r="46" spans="1:51" ht="24" customHeight="1" x14ac:dyDescent="0.25">
      <c r="A46" s="83" t="str">
        <f>+IF('Tüm Deney Sonuçları'!B49="","",'Tüm Deney Sonuçları'!B49)</f>
        <v/>
      </c>
      <c r="B46" s="84">
        <f t="shared" si="0"/>
        <v>-0.20901217629909188</v>
      </c>
      <c r="C46" s="84">
        <f t="shared" si="4"/>
        <v>0.20901217629909188</v>
      </c>
      <c r="D46" s="85">
        <f>+IF('Tüm Deney Sonuçları'!R49="","",'Tüm Deney Sonuçları'!R49)</f>
        <v>2.65</v>
      </c>
      <c r="E46" s="86" t="str">
        <f t="shared" si="1"/>
        <v/>
      </c>
      <c r="F46" s="86" t="str">
        <f t="shared" si="2"/>
        <v/>
      </c>
      <c r="G46" s="86" t="str">
        <f>IF(C46&gt;2,A46,"")</f>
        <v/>
      </c>
      <c r="H46" s="23"/>
      <c r="I46" s="23"/>
      <c r="J46" s="23"/>
      <c r="K46" s="23"/>
      <c r="L46" s="23"/>
      <c r="M46" s="23"/>
      <c r="N46" s="23"/>
      <c r="O46" s="23"/>
      <c r="P46" s="125" t="s">
        <v>26</v>
      </c>
      <c r="Q46" s="125"/>
      <c r="R46" s="125"/>
      <c r="S46" s="125"/>
      <c r="T46" s="125"/>
      <c r="U46" s="26">
        <f>+(MAX(D6:D49)-MIN(D6:D49))*100/U40</f>
        <v>1.8757503001200579</v>
      </c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4"/>
      <c r="AV46" s="24"/>
      <c r="AW46" s="24"/>
      <c r="AX46" s="24"/>
      <c r="AY46" s="24"/>
    </row>
    <row r="47" spans="1:51" ht="24" customHeight="1" thickBot="1" x14ac:dyDescent="0.3">
      <c r="A47" s="83" t="str">
        <f>+IF('Tüm Deney Sonuçları'!B50="","",'Tüm Deney Sonuçları'!B50)</f>
        <v/>
      </c>
      <c r="B47" s="84" t="str">
        <f t="shared" si="0"/>
        <v/>
      </c>
      <c r="C47" s="84" t="str">
        <f t="shared" si="4"/>
        <v/>
      </c>
      <c r="D47" s="85" t="str">
        <f>+IF('Tüm Deney Sonuçları'!R50="","",'Tüm Deney Sonuçları'!R50)</f>
        <v/>
      </c>
      <c r="E47" s="86" t="str">
        <f t="shared" si="1"/>
        <v/>
      </c>
      <c r="F47" s="86" t="str">
        <f t="shared" si="2"/>
        <v/>
      </c>
      <c r="G47" s="86" t="str">
        <f>IF(C47&gt;2,A47,"")</f>
        <v/>
      </c>
      <c r="P47" s="125" t="s">
        <v>29</v>
      </c>
      <c r="Q47" s="125"/>
      <c r="R47" s="125"/>
      <c r="S47" s="125"/>
      <c r="T47" s="125"/>
      <c r="U47" s="26">
        <f>+U41/SQRT(U35)</f>
        <v>2.3860706890897728E-3</v>
      </c>
    </row>
    <row r="48" spans="1:51" ht="39.6" customHeight="1" thickBot="1" x14ac:dyDescent="0.3">
      <c r="A48" s="83" t="str">
        <f>+IF('Tüm Deney Sonuçları'!B51="","",'Tüm Deney Sonuçları'!B51)</f>
        <v/>
      </c>
      <c r="B48" s="84" t="str">
        <f t="shared" si="0"/>
        <v/>
      </c>
      <c r="C48" s="84" t="str">
        <f t="shared" si="4"/>
        <v/>
      </c>
      <c r="D48" s="85" t="str">
        <f>+IF('Tüm Deney Sonuçları'!R51="","",'Tüm Deney Sonuçları'!R51)</f>
        <v/>
      </c>
      <c r="E48" s="86" t="str">
        <f t="shared" si="1"/>
        <v/>
      </c>
      <c r="F48" s="86" t="str">
        <f t="shared" si="2"/>
        <v/>
      </c>
      <c r="G48" s="86" t="str">
        <f>IF(C48&gt;2,A48,"")</f>
        <v/>
      </c>
      <c r="I48" s="126" t="s">
        <v>41</v>
      </c>
      <c r="J48" s="126"/>
      <c r="K48" s="126"/>
      <c r="L48" s="126"/>
      <c r="M48" s="126"/>
      <c r="N48" s="42">
        <v>1</v>
      </c>
      <c r="P48" s="125" t="s">
        <v>42</v>
      </c>
      <c r="Q48" s="125"/>
      <c r="R48" s="125"/>
      <c r="S48" s="125"/>
      <c r="T48" s="125"/>
      <c r="U48" s="96">
        <f>+$N$48*$U$40*2.8/100</f>
        <v>7.4636799999999989E-2</v>
      </c>
    </row>
    <row r="49" spans="1:7" ht="22.5" customHeight="1" x14ac:dyDescent="0.25">
      <c r="A49" s="83" t="str">
        <f>+IF('Tüm Deney Sonuçları'!B52="","",'Tüm Deney Sonuçları'!B52)</f>
        <v/>
      </c>
      <c r="B49" s="84" t="str">
        <f t="shared" si="0"/>
        <v/>
      </c>
      <c r="C49" s="84" t="str">
        <f t="shared" si="4"/>
        <v/>
      </c>
      <c r="D49" s="85" t="str">
        <f>+IF('Tüm Deney Sonuçları'!R52="","",'Tüm Deney Sonuçları'!R52)</f>
        <v/>
      </c>
      <c r="E49" s="86" t="str">
        <f t="shared" si="1"/>
        <v/>
      </c>
      <c r="F49" s="86" t="str">
        <f t="shared" si="2"/>
        <v/>
      </c>
      <c r="G49" s="86" t="str">
        <f>IF(C49&gt;2,A49,"")</f>
        <v/>
      </c>
    </row>
  </sheetData>
  <mergeCells count="25">
    <mergeCell ref="A1:A4"/>
    <mergeCell ref="B1:E1"/>
    <mergeCell ref="M1:N1"/>
    <mergeCell ref="B2:E2"/>
    <mergeCell ref="M2:N2"/>
    <mergeCell ref="B3:E4"/>
    <mergeCell ref="M3:N3"/>
    <mergeCell ref="M4:N4"/>
    <mergeCell ref="P44:T44"/>
    <mergeCell ref="J34:N34"/>
    <mergeCell ref="P34:U34"/>
    <mergeCell ref="P35:T35"/>
    <mergeCell ref="P36:T36"/>
    <mergeCell ref="P37:T37"/>
    <mergeCell ref="P38:T38"/>
    <mergeCell ref="P39:T39"/>
    <mergeCell ref="P40:T40"/>
    <mergeCell ref="P41:T41"/>
    <mergeCell ref="P42:T42"/>
    <mergeCell ref="P43:T43"/>
    <mergeCell ref="P45:T45"/>
    <mergeCell ref="P46:T46"/>
    <mergeCell ref="P47:T47"/>
    <mergeCell ref="I48:M48"/>
    <mergeCell ref="P48:T4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9"/>
  <sheetViews>
    <sheetView zoomScale="50" zoomScaleNormal="50" workbookViewId="0">
      <selection activeCell="G2" sqref="G2:G4"/>
    </sheetView>
  </sheetViews>
  <sheetFormatPr defaultColWidth="8.7109375" defaultRowHeight="15" x14ac:dyDescent="0.2"/>
  <cols>
    <col min="1" max="1" width="23.28515625" style="11" customWidth="1"/>
    <col min="2" max="2" width="28.5703125" style="11" customWidth="1"/>
    <col min="3" max="3" width="25.85546875" style="11" customWidth="1"/>
    <col min="4" max="4" width="22.7109375" style="11" customWidth="1"/>
    <col min="5" max="5" width="22.85546875" style="11" customWidth="1"/>
    <col min="6" max="6" width="29" style="11" customWidth="1"/>
    <col min="7" max="7" width="23" style="11" customWidth="1"/>
    <col min="8" max="48" width="10.5703125" style="11" customWidth="1"/>
    <col min="49" max="16384" width="8.7109375" style="11"/>
  </cols>
  <sheetData>
    <row r="1" spans="1:16" ht="28.5" customHeight="1" x14ac:dyDescent="0.2">
      <c r="A1" s="110"/>
      <c r="B1" s="108" t="s">
        <v>113</v>
      </c>
      <c r="C1" s="108"/>
      <c r="D1" s="108"/>
      <c r="E1" s="108"/>
      <c r="F1" s="87" t="s">
        <v>114</v>
      </c>
      <c r="G1" s="87" t="s">
        <v>130</v>
      </c>
      <c r="H1" s="78"/>
      <c r="I1" s="79"/>
      <c r="J1" s="79"/>
      <c r="K1" s="79"/>
      <c r="L1" s="79"/>
      <c r="M1" s="129"/>
      <c r="N1" s="129"/>
      <c r="O1" s="78"/>
      <c r="P1" s="13"/>
    </row>
    <row r="2" spans="1:16" ht="28.5" customHeight="1" x14ac:dyDescent="0.2">
      <c r="A2" s="110"/>
      <c r="B2" s="109" t="s">
        <v>115</v>
      </c>
      <c r="C2" s="109"/>
      <c r="D2" s="109"/>
      <c r="E2" s="109"/>
      <c r="F2" s="87" t="s">
        <v>116</v>
      </c>
      <c r="G2" s="88" t="s">
        <v>152</v>
      </c>
      <c r="H2" s="80"/>
      <c r="I2" s="77"/>
      <c r="J2" s="77"/>
      <c r="K2" s="77"/>
      <c r="L2" s="77"/>
      <c r="M2" s="129"/>
      <c r="N2" s="129"/>
      <c r="O2" s="80"/>
      <c r="P2" s="13"/>
    </row>
    <row r="3" spans="1:16" ht="28.5" customHeight="1" x14ac:dyDescent="0.2">
      <c r="A3" s="110"/>
      <c r="B3" s="109" t="s">
        <v>151</v>
      </c>
      <c r="C3" s="109"/>
      <c r="D3" s="109"/>
      <c r="E3" s="109"/>
      <c r="F3" s="87" t="s">
        <v>117</v>
      </c>
      <c r="G3" s="91"/>
      <c r="H3" s="92"/>
      <c r="I3" s="77"/>
      <c r="J3" s="77"/>
      <c r="K3" s="77"/>
      <c r="L3" s="77"/>
      <c r="M3" s="129"/>
      <c r="N3" s="129"/>
      <c r="O3" s="92"/>
      <c r="P3" s="13"/>
    </row>
    <row r="4" spans="1:16" ht="29.25" customHeight="1" x14ac:dyDescent="0.2">
      <c r="A4" s="110"/>
      <c r="B4" s="109"/>
      <c r="C4" s="109"/>
      <c r="D4" s="109"/>
      <c r="E4" s="109"/>
      <c r="F4" s="87" t="s">
        <v>118</v>
      </c>
      <c r="G4" s="89" t="s">
        <v>119</v>
      </c>
      <c r="H4" s="81"/>
      <c r="I4" s="77"/>
      <c r="J4" s="77"/>
      <c r="K4" s="77"/>
      <c r="L4" s="77"/>
      <c r="M4" s="129"/>
      <c r="N4" s="129"/>
      <c r="O4" s="81"/>
      <c r="P4" s="13"/>
    </row>
    <row r="5" spans="1:16" ht="70.5" customHeight="1" x14ac:dyDescent="0.2">
      <c r="A5" s="82" t="s">
        <v>148</v>
      </c>
      <c r="B5" s="82" t="s">
        <v>27</v>
      </c>
      <c r="C5" s="82" t="s">
        <v>28</v>
      </c>
      <c r="D5" s="82" t="s">
        <v>30</v>
      </c>
      <c r="E5" s="82" t="s">
        <v>31</v>
      </c>
      <c r="F5" s="82" t="s">
        <v>32</v>
      </c>
      <c r="G5" s="82" t="s">
        <v>33</v>
      </c>
    </row>
    <row r="6" spans="1:16" ht="24" customHeight="1" x14ac:dyDescent="0.25">
      <c r="A6" s="83" t="str">
        <f>+IF('Tüm Deney Sonuçları'!B9="","",'Tüm Deney Sonuçları'!B9)</f>
        <v>K5</v>
      </c>
      <c r="B6" s="84">
        <f t="shared" ref="B6:B49" si="0">+IF(D6="","",(D6-$U$40)/$U$48)</f>
        <v>-0.35360678925036365</v>
      </c>
      <c r="C6" s="84">
        <f>IF(B6="","",ABS(B6:B49))</f>
        <v>0.35360678925036365</v>
      </c>
      <c r="D6" s="85">
        <f>+IF('Tüm Deney Sonuçları'!S9="","",'Tüm Deney Sonuçları'!S9)</f>
        <v>0.8</v>
      </c>
      <c r="E6" s="86" t="str">
        <f t="shared" ref="E6:E49" si="1">+IF(B6="","",A6)</f>
        <v>K5</v>
      </c>
      <c r="F6" s="86" t="str">
        <f t="shared" ref="F6:F49" si="2">IF(C6="",A6,"")</f>
        <v/>
      </c>
      <c r="G6" s="86" t="str">
        <f t="shared" ref="G6:G45" si="3">IF(B6="","",IF(C6&gt;2,A6,""))</f>
        <v/>
      </c>
    </row>
    <row r="7" spans="1:16" ht="24" customHeight="1" x14ac:dyDescent="0.25">
      <c r="A7" s="83" t="str">
        <f>+IF('Tüm Deney Sonuçları'!B10="","",'Tüm Deney Sonuçları'!B10)</f>
        <v>K2</v>
      </c>
      <c r="B7" s="84">
        <f t="shared" si="0"/>
        <v>-9.1937765205092052</v>
      </c>
      <c r="C7" s="84">
        <f>IF(B7="","",ABS(B7:B49))</f>
        <v>9.1937765205092052</v>
      </c>
      <c r="D7" s="85">
        <f>+IF('Tüm Deney Sonuçları'!S10="","",'Tüm Deney Sonuçları'!S10)</f>
        <v>0.6</v>
      </c>
      <c r="E7" s="86" t="str">
        <f t="shared" si="1"/>
        <v>K2</v>
      </c>
      <c r="F7" s="86" t="str">
        <f t="shared" si="2"/>
        <v/>
      </c>
      <c r="G7" s="86" t="str">
        <f t="shared" si="3"/>
        <v>K2</v>
      </c>
    </row>
    <row r="8" spans="1:16" ht="24" customHeight="1" x14ac:dyDescent="0.25">
      <c r="A8" s="83" t="str">
        <f>+IF('Tüm Deney Sonuçları'!B11="","",'Tüm Deney Sonuçları'!B11)</f>
        <v>K3</v>
      </c>
      <c r="B8" s="84">
        <f t="shared" si="0"/>
        <v>-4.7736916548797863</v>
      </c>
      <c r="C8" s="84">
        <f>IF(B8="","",ABS(B8:B49))</f>
        <v>4.7736916548797863</v>
      </c>
      <c r="D8" s="85">
        <f>+IF('Tüm Deney Sonuçları'!S11="","",'Tüm Deney Sonuçları'!S11)</f>
        <v>0.7</v>
      </c>
      <c r="E8" s="86" t="str">
        <f t="shared" si="1"/>
        <v>K3</v>
      </c>
      <c r="F8" s="86" t="str">
        <f t="shared" si="2"/>
        <v/>
      </c>
      <c r="G8" s="86" t="str">
        <f t="shared" si="3"/>
        <v>K3</v>
      </c>
    </row>
    <row r="9" spans="1:16" ht="24" customHeight="1" x14ac:dyDescent="0.25">
      <c r="A9" s="83" t="str">
        <f>+IF('Tüm Deney Sonuçları'!B12="","",'Tüm Deney Sonuçları'!B12)</f>
        <v>K8</v>
      </c>
      <c r="B9" s="84">
        <f t="shared" si="0"/>
        <v>-9.1937765205092052</v>
      </c>
      <c r="C9" s="84">
        <f>IF(B9="","",ABS(B9:B49))</f>
        <v>9.1937765205092052</v>
      </c>
      <c r="D9" s="85">
        <f>+IF('Tüm Deney Sonuçları'!S12="","",'Tüm Deney Sonuçları'!S12)</f>
        <v>0.6</v>
      </c>
      <c r="E9" s="86" t="str">
        <f t="shared" si="1"/>
        <v>K8</v>
      </c>
      <c r="F9" s="86" t="str">
        <f t="shared" si="2"/>
        <v/>
      </c>
      <c r="G9" s="86" t="str">
        <f t="shared" si="3"/>
        <v>K8</v>
      </c>
    </row>
    <row r="10" spans="1:16" ht="24" customHeight="1" x14ac:dyDescent="0.25">
      <c r="A10" s="83" t="str">
        <f>+IF('Tüm Deney Sonuçları'!B13="","",'Tüm Deney Sonuçları'!B13)</f>
        <v>K9</v>
      </c>
      <c r="B10" s="84">
        <f t="shared" si="0"/>
        <v>-9.1937765205092052</v>
      </c>
      <c r="C10" s="84">
        <f>IF(B10="","",ABS(B10:B49))</f>
        <v>9.1937765205092052</v>
      </c>
      <c r="D10" s="85">
        <f>+IF('Tüm Deney Sonuçları'!S13="","",'Tüm Deney Sonuçları'!S13)</f>
        <v>0.6</v>
      </c>
      <c r="E10" s="86" t="str">
        <f t="shared" si="1"/>
        <v>K9</v>
      </c>
      <c r="F10" s="86" t="str">
        <f t="shared" si="2"/>
        <v/>
      </c>
      <c r="G10" s="86" t="str">
        <f t="shared" si="3"/>
        <v>K9</v>
      </c>
    </row>
    <row r="11" spans="1:16" ht="24" customHeight="1" x14ac:dyDescent="0.25">
      <c r="A11" s="83" t="str">
        <f>+IF('Tüm Deney Sonuçları'!B14="","",'Tüm Deney Sonuçları'!B14)</f>
        <v>K12</v>
      </c>
      <c r="B11" s="84">
        <f t="shared" si="0"/>
        <v>-4.7736916548797863</v>
      </c>
      <c r="C11" s="84">
        <f>IF(B11="","",ABS(B11:B49))</f>
        <v>4.7736916548797863</v>
      </c>
      <c r="D11" s="85">
        <f>+IF('Tüm Deney Sonuçları'!S14="","",'Tüm Deney Sonuçları'!S14)</f>
        <v>0.7</v>
      </c>
      <c r="E11" s="86" t="str">
        <f t="shared" si="1"/>
        <v>K12</v>
      </c>
      <c r="F11" s="86" t="str">
        <f t="shared" si="2"/>
        <v/>
      </c>
      <c r="G11" s="86" t="str">
        <f t="shared" si="3"/>
        <v>K12</v>
      </c>
    </row>
    <row r="12" spans="1:16" ht="24" customHeight="1" x14ac:dyDescent="0.25">
      <c r="A12" s="83" t="str">
        <f>+IF('Tüm Deney Sonuçları'!B15="","",'Tüm Deney Sonuçları'!B15)</f>
        <v>K15</v>
      </c>
      <c r="B12" s="84">
        <f t="shared" si="0"/>
        <v>-0.35360678925036365</v>
      </c>
      <c r="C12" s="84">
        <f>IF(B12="","",ABS(B12:B49))</f>
        <v>0.35360678925036365</v>
      </c>
      <c r="D12" s="85">
        <f>+IF('Tüm Deney Sonuçları'!S15="","",'Tüm Deney Sonuçları'!S15)</f>
        <v>0.8</v>
      </c>
      <c r="E12" s="86" t="str">
        <f t="shared" si="1"/>
        <v>K15</v>
      </c>
      <c r="F12" s="86" t="str">
        <f t="shared" si="2"/>
        <v/>
      </c>
      <c r="G12" s="86" t="str">
        <f t="shared" si="3"/>
        <v/>
      </c>
    </row>
    <row r="13" spans="1:16" ht="24" customHeight="1" x14ac:dyDescent="0.25">
      <c r="A13" s="83" t="str">
        <f>+IF('Tüm Deney Sonuçları'!B16="","",'Tüm Deney Sonuçları'!B16)</f>
        <v>K22</v>
      </c>
      <c r="B13" s="84" t="str">
        <f t="shared" si="0"/>
        <v/>
      </c>
      <c r="C13" s="84" t="str">
        <f>IF(B13="","",ABS(B13:B49))</f>
        <v/>
      </c>
      <c r="D13" s="85" t="str">
        <f>+IF('Tüm Deney Sonuçları'!S16="","",'Tüm Deney Sonuçları'!S16)</f>
        <v/>
      </c>
      <c r="E13" s="86" t="str">
        <f t="shared" si="1"/>
        <v/>
      </c>
      <c r="F13" s="86" t="str">
        <f t="shared" si="2"/>
        <v>K22</v>
      </c>
      <c r="G13" s="86" t="str">
        <f t="shared" si="3"/>
        <v/>
      </c>
    </row>
    <row r="14" spans="1:16" ht="24" customHeight="1" x14ac:dyDescent="0.25">
      <c r="A14" s="83" t="str">
        <f>+IF('Tüm Deney Sonuçları'!B17="","",'Tüm Deney Sonuçları'!B17)</f>
        <v>K34</v>
      </c>
      <c r="B14" s="84">
        <f t="shared" si="0"/>
        <v>6.2765205091937606</v>
      </c>
      <c r="C14" s="84">
        <f>IF(B14="","",ABS(B14:B49))</f>
        <v>6.2765205091937606</v>
      </c>
      <c r="D14" s="85">
        <f>+IF('Tüm Deney Sonuçları'!S17="","",'Tüm Deney Sonuçları'!S17)</f>
        <v>0.95</v>
      </c>
      <c r="E14" s="86" t="str">
        <f t="shared" si="1"/>
        <v>K34</v>
      </c>
      <c r="F14" s="86" t="str">
        <f t="shared" si="2"/>
        <v/>
      </c>
      <c r="G14" s="86" t="str">
        <f t="shared" si="3"/>
        <v>K34</v>
      </c>
    </row>
    <row r="15" spans="1:16" ht="24" customHeight="1" x14ac:dyDescent="0.25">
      <c r="A15" s="83" t="str">
        <f>+IF('Tüm Deney Sonuçları'!B18="","",'Tüm Deney Sonuçları'!B18)</f>
        <v>K5</v>
      </c>
      <c r="B15" s="84" t="str">
        <f t="shared" si="0"/>
        <v/>
      </c>
      <c r="C15" s="84" t="str">
        <f>IF(B15="","",ABS(B15:B49))</f>
        <v/>
      </c>
      <c r="D15" s="85" t="str">
        <f>+IF('Tüm Deney Sonuçları'!S18="","",'Tüm Deney Sonuçları'!S18)</f>
        <v/>
      </c>
      <c r="E15" s="86" t="str">
        <f t="shared" si="1"/>
        <v/>
      </c>
      <c r="F15" s="86" t="str">
        <f t="shared" si="2"/>
        <v>K5</v>
      </c>
      <c r="G15" s="86" t="str">
        <f t="shared" si="3"/>
        <v/>
      </c>
    </row>
    <row r="16" spans="1:16" ht="24" customHeight="1" x14ac:dyDescent="0.25">
      <c r="A16" s="83" t="str">
        <f>+IF('Tüm Deney Sonuçları'!B19="","",'Tüm Deney Sonuçları'!B19)</f>
        <v>K13</v>
      </c>
      <c r="B16" s="84">
        <f t="shared" si="0"/>
        <v>-0.35360678925036365</v>
      </c>
      <c r="C16" s="84">
        <f>IF(B16="","",ABS(B16:B49))</f>
        <v>0.35360678925036365</v>
      </c>
      <c r="D16" s="85">
        <f>+IF('Tüm Deney Sonuçları'!S19="","",'Tüm Deney Sonuçları'!S19)</f>
        <v>0.8</v>
      </c>
      <c r="E16" s="86" t="str">
        <f t="shared" si="1"/>
        <v>K13</v>
      </c>
      <c r="F16" s="86" t="str">
        <f t="shared" si="2"/>
        <v/>
      </c>
      <c r="G16" s="86" t="str">
        <f t="shared" si="3"/>
        <v/>
      </c>
    </row>
    <row r="17" spans="1:7" ht="24" customHeight="1" x14ac:dyDescent="0.25">
      <c r="A17" s="83" t="str">
        <f>+IF('Tüm Deney Sonuçları'!B20="","",'Tüm Deney Sonuçları'!B20)</f>
        <v>K19</v>
      </c>
      <c r="B17" s="84">
        <f t="shared" si="0"/>
        <v>-0.35360678925036365</v>
      </c>
      <c r="C17" s="84">
        <f t="shared" ref="C17:C49" si="4">IF(B17="","",ABS(B17:B49))</f>
        <v>0.35360678925036365</v>
      </c>
      <c r="D17" s="85">
        <f>+IF('Tüm Deney Sonuçları'!S20="","",'Tüm Deney Sonuçları'!S20)</f>
        <v>0.8</v>
      </c>
      <c r="E17" s="86" t="str">
        <f t="shared" si="1"/>
        <v>K19</v>
      </c>
      <c r="F17" s="86" t="str">
        <f t="shared" si="2"/>
        <v/>
      </c>
      <c r="G17" s="86" t="str">
        <f t="shared" si="3"/>
        <v/>
      </c>
    </row>
    <row r="18" spans="1:7" ht="24" customHeight="1" x14ac:dyDescent="0.25">
      <c r="A18" s="83" t="str">
        <f>+IF('Tüm Deney Sonuçları'!B21="","",'Tüm Deney Sonuçları'!B21)</f>
        <v>K8</v>
      </c>
      <c r="B18" s="84">
        <f t="shared" si="0"/>
        <v>-0.35360678925036365</v>
      </c>
      <c r="C18" s="84">
        <f t="shared" si="4"/>
        <v>0.35360678925036365</v>
      </c>
      <c r="D18" s="85">
        <f>+IF('Tüm Deney Sonuçları'!S21="","",'Tüm Deney Sonuçları'!S21)</f>
        <v>0.8</v>
      </c>
      <c r="E18" s="86" t="str">
        <f t="shared" si="1"/>
        <v>K8</v>
      </c>
      <c r="F18" s="86" t="str">
        <f t="shared" si="2"/>
        <v/>
      </c>
      <c r="G18" s="86" t="str">
        <f t="shared" si="3"/>
        <v/>
      </c>
    </row>
    <row r="19" spans="1:7" ht="24" customHeight="1" x14ac:dyDescent="0.25">
      <c r="A19" s="83" t="str">
        <f>+IF('Tüm Deney Sonuçları'!B22="","",'Tüm Deney Sonuçları'!B22)</f>
        <v>K9</v>
      </c>
      <c r="B19" s="84">
        <f t="shared" si="0"/>
        <v>-0.35360678925036365</v>
      </c>
      <c r="C19" s="84">
        <f t="shared" si="4"/>
        <v>0.35360678925036365</v>
      </c>
      <c r="D19" s="85">
        <f>+IF('Tüm Deney Sonuçları'!S22="","",'Tüm Deney Sonuçları'!S22)</f>
        <v>0.8</v>
      </c>
      <c r="E19" s="86" t="str">
        <f t="shared" si="1"/>
        <v>K9</v>
      </c>
      <c r="F19" s="86" t="str">
        <f t="shared" si="2"/>
        <v/>
      </c>
      <c r="G19" s="86" t="str">
        <f t="shared" si="3"/>
        <v/>
      </c>
    </row>
    <row r="20" spans="1:7" ht="24" customHeight="1" x14ac:dyDescent="0.25">
      <c r="A20" s="83" t="str">
        <f>+IF('Tüm Deney Sonuçları'!B23="","",'Tüm Deney Sonuçları'!B23)</f>
        <v>K17</v>
      </c>
      <c r="B20" s="84" t="str">
        <f t="shared" si="0"/>
        <v/>
      </c>
      <c r="C20" s="84" t="str">
        <f t="shared" si="4"/>
        <v/>
      </c>
      <c r="D20" s="85" t="str">
        <f>+IF('Tüm Deney Sonuçları'!S23="","",'Tüm Deney Sonuçları'!S23)</f>
        <v/>
      </c>
      <c r="E20" s="86" t="str">
        <f t="shared" si="1"/>
        <v/>
      </c>
      <c r="F20" s="86" t="str">
        <f t="shared" si="2"/>
        <v>K17</v>
      </c>
      <c r="G20" s="86" t="str">
        <f t="shared" si="3"/>
        <v/>
      </c>
    </row>
    <row r="21" spans="1:7" ht="24" customHeight="1" x14ac:dyDescent="0.25">
      <c r="A21" s="83" t="str">
        <f>+IF('Tüm Deney Sonuçları'!B24="","",'Tüm Deney Sonuçları'!B24)</f>
        <v>K16</v>
      </c>
      <c r="B21" s="84">
        <f t="shared" si="0"/>
        <v>-9.1937765205092052</v>
      </c>
      <c r="C21" s="84">
        <f t="shared" si="4"/>
        <v>9.1937765205092052</v>
      </c>
      <c r="D21" s="85">
        <f>+IF('Tüm Deney Sonuçları'!S24="","",'Tüm Deney Sonuçları'!S24)</f>
        <v>0.6</v>
      </c>
      <c r="E21" s="86" t="str">
        <f t="shared" si="1"/>
        <v>K16</v>
      </c>
      <c r="F21" s="86" t="str">
        <f t="shared" si="2"/>
        <v/>
      </c>
      <c r="G21" s="86" t="str">
        <f t="shared" si="3"/>
        <v>K16</v>
      </c>
    </row>
    <row r="22" spans="1:7" ht="24" customHeight="1" x14ac:dyDescent="0.25">
      <c r="A22" s="83" t="str">
        <f>+IF('Tüm Deney Sonuçları'!B25="","",'Tüm Deney Sonuçları'!B25)</f>
        <v>K25</v>
      </c>
      <c r="B22" s="84">
        <f t="shared" si="0"/>
        <v>-0.35360678925036365</v>
      </c>
      <c r="C22" s="84">
        <f t="shared" si="4"/>
        <v>0.35360678925036365</v>
      </c>
      <c r="D22" s="85">
        <f>+IF('Tüm Deney Sonuçları'!S25="","",'Tüm Deney Sonuçları'!S25)</f>
        <v>0.8</v>
      </c>
      <c r="E22" s="86" t="str">
        <f t="shared" si="1"/>
        <v>K25</v>
      </c>
      <c r="F22" s="86" t="str">
        <f t="shared" si="2"/>
        <v/>
      </c>
      <c r="G22" s="86" t="str">
        <f t="shared" si="3"/>
        <v/>
      </c>
    </row>
    <row r="23" spans="1:7" ht="24" customHeight="1" x14ac:dyDescent="0.25">
      <c r="A23" s="83" t="str">
        <f>+IF('Tüm Deney Sonuçları'!B26="","",'Tüm Deney Sonuçları'!B26)</f>
        <v>K34</v>
      </c>
      <c r="B23" s="84" t="str">
        <f t="shared" si="0"/>
        <v/>
      </c>
      <c r="C23" s="84" t="str">
        <f t="shared" si="4"/>
        <v/>
      </c>
      <c r="D23" s="85" t="str">
        <f>+IF('Tüm Deney Sonuçları'!S26="","",'Tüm Deney Sonuçları'!S26)</f>
        <v/>
      </c>
      <c r="E23" s="86" t="str">
        <f t="shared" si="1"/>
        <v/>
      </c>
      <c r="F23" s="86" t="str">
        <f t="shared" si="2"/>
        <v>K34</v>
      </c>
      <c r="G23" s="86" t="str">
        <f t="shared" si="3"/>
        <v/>
      </c>
    </row>
    <row r="24" spans="1:7" ht="24" customHeight="1" x14ac:dyDescent="0.25">
      <c r="A24" s="83" t="str">
        <f>+IF('Tüm Deney Sonuçları'!B27="","",'Tüm Deney Sonuçları'!B27)</f>
        <v/>
      </c>
      <c r="B24" s="84" t="str">
        <f t="shared" si="0"/>
        <v/>
      </c>
      <c r="C24" s="84" t="str">
        <f t="shared" si="4"/>
        <v/>
      </c>
      <c r="D24" s="85" t="str">
        <f>+IF('Tüm Deney Sonuçları'!S27="","",'Tüm Deney Sonuçları'!S27)</f>
        <v/>
      </c>
      <c r="E24" s="86" t="str">
        <f t="shared" si="1"/>
        <v/>
      </c>
      <c r="F24" s="86" t="str">
        <f t="shared" si="2"/>
        <v/>
      </c>
      <c r="G24" s="86" t="str">
        <f t="shared" si="3"/>
        <v/>
      </c>
    </row>
    <row r="25" spans="1:7" ht="24" customHeight="1" x14ac:dyDescent="0.25">
      <c r="A25" s="83" t="str">
        <f>+IF('Tüm Deney Sonuçları'!B28="","",'Tüm Deney Sonuçları'!B28)</f>
        <v/>
      </c>
      <c r="B25" s="84">
        <f t="shared" si="0"/>
        <v>-4.7736916548797863</v>
      </c>
      <c r="C25" s="84">
        <f t="shared" si="4"/>
        <v>4.7736916548797863</v>
      </c>
      <c r="D25" s="85">
        <f>+IF('Tüm Deney Sonuçları'!S28="","",'Tüm Deney Sonuçları'!S28)</f>
        <v>0.7</v>
      </c>
      <c r="E25" s="86" t="str">
        <f t="shared" si="1"/>
        <v/>
      </c>
      <c r="F25" s="86" t="str">
        <f t="shared" si="2"/>
        <v/>
      </c>
      <c r="G25" s="86" t="str">
        <f t="shared" si="3"/>
        <v/>
      </c>
    </row>
    <row r="26" spans="1:7" ht="24" customHeight="1" x14ac:dyDescent="0.25">
      <c r="A26" s="83" t="str">
        <f>+IF('Tüm Deney Sonuçları'!B29="","",'Tüm Deney Sonuçları'!B29)</f>
        <v/>
      </c>
      <c r="B26" s="84">
        <f t="shared" si="0"/>
        <v>4.0664780763790542</v>
      </c>
      <c r="C26" s="84">
        <f t="shared" si="4"/>
        <v>4.0664780763790542</v>
      </c>
      <c r="D26" s="85">
        <f>+IF('Tüm Deney Sonuçları'!S29="","",'Tüm Deney Sonuçları'!S29)</f>
        <v>0.9</v>
      </c>
      <c r="E26" s="86" t="str">
        <f t="shared" si="1"/>
        <v/>
      </c>
      <c r="F26" s="86" t="str">
        <f t="shared" si="2"/>
        <v/>
      </c>
      <c r="G26" s="86" t="str">
        <f t="shared" si="3"/>
        <v/>
      </c>
    </row>
    <row r="27" spans="1:7" ht="24" customHeight="1" x14ac:dyDescent="0.25">
      <c r="A27" s="83" t="str">
        <f>+IF('Tüm Deney Sonuçları'!B30="","",'Tüm Deney Sonuçları'!B30)</f>
        <v/>
      </c>
      <c r="B27" s="84">
        <f t="shared" si="0"/>
        <v>-0.35360678925036365</v>
      </c>
      <c r="C27" s="84">
        <f t="shared" si="4"/>
        <v>0.35360678925036365</v>
      </c>
      <c r="D27" s="85">
        <f>+IF('Tüm Deney Sonuçları'!S30="","",'Tüm Deney Sonuçları'!S30)</f>
        <v>0.8</v>
      </c>
      <c r="E27" s="86" t="str">
        <f t="shared" si="1"/>
        <v/>
      </c>
      <c r="F27" s="86" t="str">
        <f t="shared" si="2"/>
        <v/>
      </c>
      <c r="G27" s="86" t="str">
        <f t="shared" si="3"/>
        <v/>
      </c>
    </row>
    <row r="28" spans="1:7" ht="24" customHeight="1" x14ac:dyDescent="0.25">
      <c r="A28" s="83" t="str">
        <f>+IF('Tüm Deney Sonuçları'!B31="","",'Tüm Deney Sonuçları'!B31)</f>
        <v/>
      </c>
      <c r="B28" s="84">
        <f t="shared" si="0"/>
        <v>4.0664780763790542</v>
      </c>
      <c r="C28" s="84">
        <f t="shared" si="4"/>
        <v>4.0664780763790542</v>
      </c>
      <c r="D28" s="85">
        <f>+IF('Tüm Deney Sonuçları'!S31="","",'Tüm Deney Sonuçları'!S31)</f>
        <v>0.9</v>
      </c>
      <c r="E28" s="86" t="str">
        <f t="shared" si="1"/>
        <v/>
      </c>
      <c r="F28" s="86" t="str">
        <f t="shared" si="2"/>
        <v/>
      </c>
      <c r="G28" s="86" t="str">
        <f t="shared" si="3"/>
        <v/>
      </c>
    </row>
    <row r="29" spans="1:7" ht="24" customHeight="1" x14ac:dyDescent="0.25">
      <c r="A29" s="83" t="str">
        <f>+IF('Tüm Deney Sonuçları'!B32="","",'Tüm Deney Sonuçları'!B32)</f>
        <v/>
      </c>
      <c r="B29" s="84">
        <f t="shared" si="0"/>
        <v>12.906647807637896</v>
      </c>
      <c r="C29" s="84">
        <f t="shared" si="4"/>
        <v>12.906647807637896</v>
      </c>
      <c r="D29" s="85">
        <f>+IF('Tüm Deney Sonuçları'!S32="","",'Tüm Deney Sonuçları'!S32)</f>
        <v>1.1000000000000001</v>
      </c>
      <c r="E29" s="86" t="str">
        <f t="shared" si="1"/>
        <v/>
      </c>
      <c r="F29" s="86" t="str">
        <f t="shared" si="2"/>
        <v/>
      </c>
      <c r="G29" s="86" t="str">
        <f t="shared" si="3"/>
        <v/>
      </c>
    </row>
    <row r="30" spans="1:7" ht="24" customHeight="1" x14ac:dyDescent="0.25">
      <c r="A30" s="83" t="str">
        <f>+IF('Tüm Deney Sonuçları'!B33="","",'Tüm Deney Sonuçları'!B33)</f>
        <v/>
      </c>
      <c r="B30" s="84">
        <f t="shared" si="0"/>
        <v>-0.35360678925036365</v>
      </c>
      <c r="C30" s="84">
        <f t="shared" si="4"/>
        <v>0.35360678925036365</v>
      </c>
      <c r="D30" s="85">
        <f>+IF('Tüm Deney Sonuçları'!S33="","",'Tüm Deney Sonuçları'!S33)</f>
        <v>0.8</v>
      </c>
      <c r="E30" s="86" t="str">
        <f t="shared" si="1"/>
        <v/>
      </c>
      <c r="F30" s="86" t="str">
        <f t="shared" si="2"/>
        <v/>
      </c>
      <c r="G30" s="86" t="str">
        <f t="shared" si="3"/>
        <v/>
      </c>
    </row>
    <row r="31" spans="1:7" ht="24" customHeight="1" x14ac:dyDescent="0.25">
      <c r="A31" s="83" t="str">
        <f>+IF('Tüm Deney Sonuçları'!B34="","",'Tüm Deney Sonuçları'!B34)</f>
        <v/>
      </c>
      <c r="B31" s="84">
        <f t="shared" si="0"/>
        <v>-4.7736916548797863</v>
      </c>
      <c r="C31" s="84">
        <f t="shared" si="4"/>
        <v>4.7736916548797863</v>
      </c>
      <c r="D31" s="85">
        <f>+IF('Tüm Deney Sonuçları'!S34="","",'Tüm Deney Sonuçları'!S34)</f>
        <v>0.7</v>
      </c>
      <c r="E31" s="86" t="str">
        <f t="shared" si="1"/>
        <v/>
      </c>
      <c r="F31" s="86" t="str">
        <f t="shared" si="2"/>
        <v/>
      </c>
      <c r="G31" s="86" t="str">
        <f t="shared" si="3"/>
        <v/>
      </c>
    </row>
    <row r="32" spans="1:7" ht="24" customHeight="1" x14ac:dyDescent="0.25">
      <c r="A32" s="83" t="str">
        <f>+IF('Tüm Deney Sonuçları'!B35="","",'Tüm Deney Sonuçları'!B35)</f>
        <v/>
      </c>
      <c r="B32" s="84" t="str">
        <f t="shared" si="0"/>
        <v/>
      </c>
      <c r="C32" s="84" t="str">
        <f t="shared" si="4"/>
        <v/>
      </c>
      <c r="D32" s="85" t="str">
        <f>+IF('Tüm Deney Sonuçları'!S35="","",'Tüm Deney Sonuçları'!S35)</f>
        <v/>
      </c>
      <c r="E32" s="86" t="str">
        <f t="shared" si="1"/>
        <v/>
      </c>
      <c r="F32" s="86" t="str">
        <f t="shared" si="2"/>
        <v/>
      </c>
      <c r="G32" s="86" t="str">
        <f t="shared" si="3"/>
        <v/>
      </c>
    </row>
    <row r="33" spans="1:51" ht="24" customHeight="1" x14ac:dyDescent="0.25">
      <c r="A33" s="83" t="str">
        <f>+IF('Tüm Deney Sonuçları'!B36="","",'Tüm Deney Sonuçları'!B36)</f>
        <v/>
      </c>
      <c r="B33" s="84" t="str">
        <f t="shared" si="0"/>
        <v/>
      </c>
      <c r="C33" s="84" t="str">
        <f t="shared" si="4"/>
        <v/>
      </c>
      <c r="D33" s="85" t="str">
        <f>+IF('Tüm Deney Sonuçları'!S36="","",'Tüm Deney Sonuçları'!S36)</f>
        <v/>
      </c>
      <c r="E33" s="86" t="str">
        <f t="shared" si="1"/>
        <v/>
      </c>
      <c r="F33" s="86" t="str">
        <f t="shared" si="2"/>
        <v/>
      </c>
      <c r="G33" s="86" t="str">
        <f t="shared" si="3"/>
        <v/>
      </c>
    </row>
    <row r="34" spans="1:51" ht="36" customHeight="1" x14ac:dyDescent="0.25">
      <c r="A34" s="83" t="str">
        <f>+IF('Tüm Deney Sonuçları'!B37="","",'Tüm Deney Sonuçları'!B37)</f>
        <v/>
      </c>
      <c r="B34" s="84" t="str">
        <f t="shared" si="0"/>
        <v/>
      </c>
      <c r="C34" s="84" t="str">
        <f t="shared" si="4"/>
        <v/>
      </c>
      <c r="D34" s="85" t="str">
        <f>+IF('Tüm Deney Sonuçları'!S37="","",'Tüm Deney Sonuçları'!S37)</f>
        <v/>
      </c>
      <c r="E34" s="86" t="str">
        <f t="shared" si="1"/>
        <v/>
      </c>
      <c r="F34" s="86" t="str">
        <f t="shared" si="2"/>
        <v/>
      </c>
      <c r="G34" s="86" t="str">
        <f t="shared" si="3"/>
        <v/>
      </c>
      <c r="J34" s="128" t="s">
        <v>43</v>
      </c>
      <c r="K34" s="128"/>
      <c r="L34" s="128"/>
      <c r="M34" s="128"/>
      <c r="N34" s="128"/>
      <c r="P34" s="128" t="s">
        <v>138</v>
      </c>
      <c r="Q34" s="128"/>
      <c r="R34" s="128"/>
      <c r="S34" s="128"/>
      <c r="T34" s="128"/>
      <c r="U34" s="128"/>
    </row>
    <row r="35" spans="1:51" ht="24" customHeight="1" x14ac:dyDescent="0.25">
      <c r="A35" s="83" t="str">
        <f>+IF('Tüm Deney Sonuçları'!B38="","",'Tüm Deney Sonuçları'!B38)</f>
        <v/>
      </c>
      <c r="B35" s="84" t="str">
        <f t="shared" si="0"/>
        <v/>
      </c>
      <c r="C35" s="84" t="str">
        <f t="shared" si="4"/>
        <v/>
      </c>
      <c r="D35" s="85" t="str">
        <f>+IF('Tüm Deney Sonuçları'!S38="","",'Tüm Deney Sonuçları'!S38)</f>
        <v/>
      </c>
      <c r="E35" s="86" t="str">
        <f t="shared" si="1"/>
        <v/>
      </c>
      <c r="F35" s="86" t="str">
        <f t="shared" si="2"/>
        <v/>
      </c>
      <c r="G35" s="86" t="str">
        <f t="shared" si="3"/>
        <v/>
      </c>
      <c r="J35" s="34">
        <v>1</v>
      </c>
      <c r="K35" s="36">
        <v>0</v>
      </c>
      <c r="L35" s="36"/>
      <c r="M35" s="34">
        <v>1</v>
      </c>
      <c r="N35" s="36">
        <v>0</v>
      </c>
      <c r="P35" s="125" t="s">
        <v>0</v>
      </c>
      <c r="Q35" s="125"/>
      <c r="R35" s="125"/>
      <c r="S35" s="125"/>
      <c r="T35" s="125"/>
      <c r="U35" s="27">
        <f>COUNT(D6:D49)</f>
        <v>25</v>
      </c>
    </row>
    <row r="36" spans="1:51" ht="24" customHeight="1" x14ac:dyDescent="0.25">
      <c r="A36" s="83" t="str">
        <f>+IF('Tüm Deney Sonuçları'!B39="","",'Tüm Deney Sonuçları'!B39)</f>
        <v/>
      </c>
      <c r="B36" s="84">
        <f t="shared" si="0"/>
        <v>17.326732673267308</v>
      </c>
      <c r="C36" s="84">
        <f t="shared" si="4"/>
        <v>17.326732673267308</v>
      </c>
      <c r="D36" s="85">
        <f>+IF('Tüm Deney Sonuçları'!S39="","",'Tüm Deney Sonuçları'!S39)</f>
        <v>1.2</v>
      </c>
      <c r="E36" s="86" t="str">
        <f t="shared" si="1"/>
        <v/>
      </c>
      <c r="F36" s="86" t="str">
        <f t="shared" si="2"/>
        <v/>
      </c>
      <c r="G36" s="86" t="str">
        <f t="shared" si="3"/>
        <v/>
      </c>
      <c r="J36" s="34">
        <v>45</v>
      </c>
      <c r="K36" s="36">
        <v>0</v>
      </c>
      <c r="L36" s="36"/>
      <c r="M36" s="34">
        <v>45</v>
      </c>
      <c r="N36" s="36">
        <v>0</v>
      </c>
      <c r="P36" s="125" t="s">
        <v>44</v>
      </c>
      <c r="Q36" s="125"/>
      <c r="R36" s="125"/>
      <c r="S36" s="125"/>
      <c r="T36" s="125"/>
      <c r="U36" s="27">
        <f>COUNTIF(C6:C49,"&lt;1")</f>
        <v>10</v>
      </c>
    </row>
    <row r="37" spans="1:51" ht="24" customHeight="1" x14ac:dyDescent="0.25">
      <c r="A37" s="83" t="str">
        <f>+IF('Tüm Deney Sonuçları'!B40="","",'Tüm Deney Sonuçları'!B40)</f>
        <v/>
      </c>
      <c r="B37" s="84">
        <f t="shared" si="0"/>
        <v>-0.35360678925036365</v>
      </c>
      <c r="C37" s="84">
        <f t="shared" si="4"/>
        <v>0.35360678925036365</v>
      </c>
      <c r="D37" s="85">
        <f>+IF('Tüm Deney Sonuçları'!S40="","",'Tüm Deney Sonuçları'!S40)</f>
        <v>0.8</v>
      </c>
      <c r="E37" s="86" t="str">
        <f t="shared" si="1"/>
        <v/>
      </c>
      <c r="F37" s="86" t="str">
        <f t="shared" si="2"/>
        <v/>
      </c>
      <c r="G37" s="86" t="str">
        <f t="shared" si="3"/>
        <v/>
      </c>
      <c r="I37" s="12"/>
      <c r="J37" s="34"/>
      <c r="K37" s="36"/>
      <c r="L37" s="36"/>
      <c r="M37" s="34"/>
      <c r="N37" s="36"/>
      <c r="P37" s="125" t="s">
        <v>2</v>
      </c>
      <c r="Q37" s="125"/>
      <c r="R37" s="125"/>
      <c r="S37" s="125"/>
      <c r="T37" s="125"/>
      <c r="U37" s="27">
        <f>COUNTIF(C6:C49,"&lt;2")-COUNTIF(C6:C49,"&lt;1")</f>
        <v>1</v>
      </c>
    </row>
    <row r="38" spans="1:51" ht="24" customHeight="1" x14ac:dyDescent="0.25">
      <c r="A38" s="83" t="str">
        <f>+IF('Tüm Deney Sonuçları'!B41="","",'Tüm Deney Sonuçları'!B41)</f>
        <v/>
      </c>
      <c r="B38" s="84" t="str">
        <f t="shared" si="0"/>
        <v/>
      </c>
      <c r="C38" s="84" t="str">
        <f t="shared" si="4"/>
        <v/>
      </c>
      <c r="D38" s="85" t="str">
        <f>+IF('Tüm Deney Sonuçları'!S41="","",'Tüm Deney Sonuçları'!S41)</f>
        <v/>
      </c>
      <c r="E38" s="86" t="str">
        <f t="shared" si="1"/>
        <v/>
      </c>
      <c r="F38" s="86" t="str">
        <f t="shared" si="2"/>
        <v/>
      </c>
      <c r="G38" s="86" t="str">
        <f t="shared" si="3"/>
        <v/>
      </c>
      <c r="I38" s="14"/>
      <c r="J38" s="34">
        <v>1</v>
      </c>
      <c r="K38" s="36">
        <v>1</v>
      </c>
      <c r="L38" s="36"/>
      <c r="M38" s="34">
        <v>1</v>
      </c>
      <c r="N38" s="36">
        <v>-1</v>
      </c>
      <c r="O38" s="15"/>
      <c r="P38" s="125" t="s">
        <v>3</v>
      </c>
      <c r="Q38" s="125"/>
      <c r="R38" s="125"/>
      <c r="S38" s="125"/>
      <c r="T38" s="125"/>
      <c r="U38" s="27">
        <f>COUNTIF(C6:C49,"&lt;3")-COUNTIF(C6:C49,"&lt;2")</f>
        <v>0</v>
      </c>
      <c r="V38" s="13"/>
      <c r="W38" s="16"/>
      <c r="X38" s="13"/>
      <c r="Y38" s="13"/>
      <c r="Z38" s="15"/>
      <c r="AA38" s="15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</row>
    <row r="39" spans="1:51" ht="24" customHeight="1" x14ac:dyDescent="0.25">
      <c r="A39" s="83" t="str">
        <f>+IF('Tüm Deney Sonuçları'!B42="","",'Tüm Deney Sonuçları'!B42)</f>
        <v/>
      </c>
      <c r="B39" s="84" t="str">
        <f t="shared" si="0"/>
        <v/>
      </c>
      <c r="C39" s="84" t="str">
        <f t="shared" si="4"/>
        <v/>
      </c>
      <c r="D39" s="85" t="str">
        <f>+IF('Tüm Deney Sonuçları'!S42="","",'Tüm Deney Sonuçları'!S42)</f>
        <v/>
      </c>
      <c r="E39" s="86" t="str">
        <f t="shared" si="1"/>
        <v/>
      </c>
      <c r="F39" s="86" t="str">
        <f t="shared" si="2"/>
        <v/>
      </c>
      <c r="G39" s="86" t="str">
        <f t="shared" si="3"/>
        <v/>
      </c>
      <c r="I39" s="12"/>
      <c r="J39" s="34">
        <v>45</v>
      </c>
      <c r="K39" s="36">
        <v>1</v>
      </c>
      <c r="L39" s="36"/>
      <c r="M39" s="34">
        <v>45</v>
      </c>
      <c r="N39" s="36">
        <v>-1</v>
      </c>
      <c r="O39" s="12"/>
      <c r="P39" s="125" t="s">
        <v>4</v>
      </c>
      <c r="Q39" s="125"/>
      <c r="R39" s="125"/>
      <c r="S39" s="125"/>
      <c r="T39" s="125"/>
      <c r="U39" s="27">
        <f>COUNTIF(C6:C49,"&lt;6")-COUNTIF(C6:C49,"&lt;3")</f>
        <v>6</v>
      </c>
      <c r="W39" s="12"/>
      <c r="X39" s="12"/>
      <c r="Z39" s="12"/>
      <c r="AA39" s="12"/>
    </row>
    <row r="40" spans="1:51" ht="24" customHeight="1" x14ac:dyDescent="0.25">
      <c r="A40" s="83" t="str">
        <f>+IF('Tüm Deney Sonuçları'!B43="","",'Tüm Deney Sonuçları'!B43)</f>
        <v/>
      </c>
      <c r="B40" s="84" t="str">
        <f t="shared" si="0"/>
        <v/>
      </c>
      <c r="C40" s="84" t="str">
        <f t="shared" si="4"/>
        <v/>
      </c>
      <c r="D40" s="85" t="str">
        <f>+IF('Tüm Deney Sonuçları'!S43="","",'Tüm Deney Sonuçları'!S43)</f>
        <v/>
      </c>
      <c r="E40" s="86" t="str">
        <f t="shared" si="1"/>
        <v/>
      </c>
      <c r="F40" s="86" t="str">
        <f t="shared" si="2"/>
        <v/>
      </c>
      <c r="G40" s="86" t="str">
        <f t="shared" si="3"/>
        <v/>
      </c>
      <c r="I40" s="15"/>
      <c r="J40" s="34"/>
      <c r="K40" s="36"/>
      <c r="L40" s="36"/>
      <c r="M40" s="34"/>
      <c r="N40" s="36"/>
      <c r="O40" s="15"/>
      <c r="P40" s="125" t="s">
        <v>5</v>
      </c>
      <c r="Q40" s="125"/>
      <c r="R40" s="125"/>
      <c r="S40" s="125"/>
      <c r="T40" s="125"/>
      <c r="U40" s="26">
        <f>AVERAGE(D6:D49)</f>
        <v>0.80800000000000027</v>
      </c>
      <c r="V40" s="15"/>
      <c r="W40" s="12"/>
      <c r="X40" s="15"/>
      <c r="Y40" s="15"/>
      <c r="Z40" s="12"/>
      <c r="AA40" s="15"/>
      <c r="AB40" s="15"/>
      <c r="AD40" s="15"/>
      <c r="AE40" s="15"/>
    </row>
    <row r="41" spans="1:51" ht="24" customHeight="1" x14ac:dyDescent="0.25">
      <c r="A41" s="83" t="str">
        <f>+IF('Tüm Deney Sonuçları'!B44="","",'Tüm Deney Sonuçları'!B44)</f>
        <v/>
      </c>
      <c r="B41" s="84" t="str">
        <f t="shared" si="0"/>
        <v/>
      </c>
      <c r="C41" s="84" t="str">
        <f t="shared" si="4"/>
        <v/>
      </c>
      <c r="D41" s="85" t="str">
        <f>+IF('Tüm Deney Sonuçları'!S44="","",'Tüm Deney Sonuçları'!S44)</f>
        <v/>
      </c>
      <c r="E41" s="86" t="str">
        <f t="shared" si="1"/>
        <v/>
      </c>
      <c r="F41" s="86" t="str">
        <f t="shared" si="2"/>
        <v/>
      </c>
      <c r="G41" s="86" t="str">
        <f t="shared" si="3"/>
        <v/>
      </c>
      <c r="I41" s="18"/>
      <c r="J41" s="34">
        <v>1</v>
      </c>
      <c r="K41" s="36">
        <v>2</v>
      </c>
      <c r="L41" s="37"/>
      <c r="M41" s="34">
        <v>1</v>
      </c>
      <c r="N41" s="36">
        <v>-2</v>
      </c>
      <c r="O41" s="19"/>
      <c r="P41" s="125" t="s">
        <v>40</v>
      </c>
      <c r="Q41" s="125"/>
      <c r="R41" s="125"/>
      <c r="S41" s="125"/>
      <c r="T41" s="125"/>
      <c r="U41" s="26">
        <f>STDEV(D6:D49)</f>
        <v>0.15591129956912386</v>
      </c>
      <c r="V41" s="19"/>
      <c r="W41" s="17"/>
      <c r="X41" s="19"/>
      <c r="Y41" s="19"/>
      <c r="Z41" s="17"/>
      <c r="AA41" s="20"/>
      <c r="AB41" s="20"/>
      <c r="AC41" s="17"/>
      <c r="AD41" s="21"/>
      <c r="AE41" s="21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</row>
    <row r="42" spans="1:51" ht="24" customHeight="1" x14ac:dyDescent="0.25">
      <c r="A42" s="83" t="str">
        <f>+IF('Tüm Deney Sonuçları'!B45="","",'Tüm Deney Sonuçları'!B45)</f>
        <v/>
      </c>
      <c r="B42" s="84">
        <f t="shared" si="0"/>
        <v>12.906647807637896</v>
      </c>
      <c r="C42" s="84">
        <f t="shared" si="4"/>
        <v>12.906647807637896</v>
      </c>
      <c r="D42" s="85">
        <f>+IF('Tüm Deney Sonuçları'!S45="","",'Tüm Deney Sonuçları'!S45)</f>
        <v>1.1000000000000001</v>
      </c>
      <c r="E42" s="86" t="str">
        <f t="shared" si="1"/>
        <v/>
      </c>
      <c r="F42" s="86" t="str">
        <f t="shared" si="2"/>
        <v/>
      </c>
      <c r="G42" s="86" t="str">
        <f t="shared" si="3"/>
        <v/>
      </c>
      <c r="I42" s="16"/>
      <c r="J42" s="34">
        <v>45</v>
      </c>
      <c r="K42" s="36">
        <v>2</v>
      </c>
      <c r="L42" s="37"/>
      <c r="M42" s="34">
        <v>45</v>
      </c>
      <c r="N42" s="36">
        <v>-2</v>
      </c>
      <c r="O42" s="12"/>
      <c r="P42" s="125" t="s">
        <v>6</v>
      </c>
      <c r="Q42" s="125"/>
      <c r="R42" s="125"/>
      <c r="S42" s="125"/>
      <c r="T42" s="125"/>
      <c r="U42" s="26">
        <f>+U41*100/U40</f>
        <v>19.295952916970769</v>
      </c>
      <c r="V42" s="16"/>
      <c r="W42" s="13"/>
      <c r="X42" s="12"/>
      <c r="Y42" s="16"/>
      <c r="Z42" s="13"/>
      <c r="AA42" s="12"/>
      <c r="AB42" s="16"/>
      <c r="AC42" s="13"/>
      <c r="AD42" s="16"/>
      <c r="AE42" s="16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</row>
    <row r="43" spans="1:51" ht="24" customHeight="1" x14ac:dyDescent="0.25">
      <c r="A43" s="83" t="str">
        <f>+IF('Tüm Deney Sonuçları'!B46="","",'Tüm Deney Sonuçları'!B46)</f>
        <v/>
      </c>
      <c r="B43" s="84" t="str">
        <f t="shared" si="0"/>
        <v/>
      </c>
      <c r="C43" s="84" t="str">
        <f t="shared" si="4"/>
        <v/>
      </c>
      <c r="D43" s="85" t="str">
        <f>+IF('Tüm Deney Sonuçları'!S46="","",'Tüm Deney Sonuçları'!S46)</f>
        <v/>
      </c>
      <c r="E43" s="86" t="str">
        <f t="shared" si="1"/>
        <v/>
      </c>
      <c r="F43" s="86" t="str">
        <f t="shared" si="2"/>
        <v/>
      </c>
      <c r="G43" s="86" t="str">
        <f t="shared" si="3"/>
        <v/>
      </c>
      <c r="H43" s="13"/>
      <c r="I43" s="13"/>
      <c r="J43" s="34"/>
      <c r="K43" s="36"/>
      <c r="L43" s="36"/>
      <c r="M43" s="34"/>
      <c r="N43" s="36"/>
      <c r="O43" s="13"/>
      <c r="P43" s="125" t="s">
        <v>7</v>
      </c>
      <c r="Q43" s="125"/>
      <c r="R43" s="125"/>
      <c r="S43" s="125"/>
      <c r="T43" s="125"/>
      <c r="U43" s="26">
        <f>+MAX(D6:D49)</f>
        <v>1.2</v>
      </c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51" ht="24" customHeight="1" x14ac:dyDescent="0.25">
      <c r="A44" s="83" t="str">
        <f>+IF('Tüm Deney Sonuçları'!B47="","",'Tüm Deney Sonuçları'!B47)</f>
        <v/>
      </c>
      <c r="B44" s="84" t="str">
        <f t="shared" si="0"/>
        <v/>
      </c>
      <c r="C44" s="84" t="str">
        <f t="shared" si="4"/>
        <v/>
      </c>
      <c r="D44" s="85" t="str">
        <f>+IF('Tüm Deney Sonuçları'!S47="","",'Tüm Deney Sonuçları'!S47)</f>
        <v/>
      </c>
      <c r="E44" s="86" t="str">
        <f t="shared" si="1"/>
        <v/>
      </c>
      <c r="F44" s="86" t="str">
        <f t="shared" si="2"/>
        <v/>
      </c>
      <c r="G44" s="86" t="str">
        <f t="shared" si="3"/>
        <v/>
      </c>
      <c r="H44" s="13"/>
      <c r="I44" s="13"/>
      <c r="J44" s="34">
        <v>1</v>
      </c>
      <c r="K44" s="36">
        <v>3</v>
      </c>
      <c r="L44" s="36"/>
      <c r="M44" s="34">
        <v>1</v>
      </c>
      <c r="N44" s="36">
        <v>-3</v>
      </c>
      <c r="O44" s="13"/>
      <c r="P44" s="125" t="s">
        <v>8</v>
      </c>
      <c r="Q44" s="125"/>
      <c r="R44" s="125"/>
      <c r="S44" s="125"/>
      <c r="T44" s="125"/>
      <c r="U44" s="26">
        <f>+MIN(D6:D49)</f>
        <v>0.6</v>
      </c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51" ht="24" customHeight="1" x14ac:dyDescent="0.25">
      <c r="A45" s="83" t="str">
        <f>+IF('Tüm Deney Sonuçları'!B48="","",'Tüm Deney Sonuçları'!B48)</f>
        <v/>
      </c>
      <c r="B45" s="84" t="str">
        <f t="shared" si="0"/>
        <v/>
      </c>
      <c r="C45" s="84" t="str">
        <f t="shared" si="4"/>
        <v/>
      </c>
      <c r="D45" s="85" t="str">
        <f>+IF('Tüm Deney Sonuçları'!S48="","",'Tüm Deney Sonuçları'!S48)</f>
        <v/>
      </c>
      <c r="E45" s="86" t="str">
        <f t="shared" si="1"/>
        <v/>
      </c>
      <c r="F45" s="86" t="str">
        <f t="shared" si="2"/>
        <v/>
      </c>
      <c r="G45" s="86" t="str">
        <f t="shared" si="3"/>
        <v/>
      </c>
      <c r="H45" s="18"/>
      <c r="I45" s="22"/>
      <c r="J45" s="34">
        <v>45</v>
      </c>
      <c r="K45" s="36">
        <v>3</v>
      </c>
      <c r="L45" s="36"/>
      <c r="M45" s="34">
        <v>45</v>
      </c>
      <c r="N45" s="36">
        <v>-3</v>
      </c>
      <c r="O45" s="13"/>
      <c r="P45" s="125" t="s">
        <v>25</v>
      </c>
      <c r="Q45" s="125"/>
      <c r="R45" s="125"/>
      <c r="S45" s="125"/>
      <c r="T45" s="125"/>
      <c r="U45" s="26">
        <f>+U41*100/U40</f>
        <v>19.295952916970769</v>
      </c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</row>
    <row r="46" spans="1:51" ht="24" customHeight="1" x14ac:dyDescent="0.25">
      <c r="A46" s="83" t="str">
        <f>+IF('Tüm Deney Sonuçları'!B49="","",'Tüm Deney Sonuçları'!B49)</f>
        <v/>
      </c>
      <c r="B46" s="84">
        <f t="shared" si="0"/>
        <v>1.856435643564343</v>
      </c>
      <c r="C46" s="84">
        <f t="shared" si="4"/>
        <v>1.856435643564343</v>
      </c>
      <c r="D46" s="85">
        <f>+IF('Tüm Deney Sonuçları'!S49="","",'Tüm Deney Sonuçları'!S49)</f>
        <v>0.85</v>
      </c>
      <c r="E46" s="86" t="str">
        <f t="shared" si="1"/>
        <v/>
      </c>
      <c r="F46" s="86" t="str">
        <f t="shared" si="2"/>
        <v/>
      </c>
      <c r="G46" s="86" t="str">
        <f>IF(C46&gt;2,A46,"")</f>
        <v/>
      </c>
      <c r="H46" s="23"/>
      <c r="I46" s="23"/>
      <c r="J46" s="23"/>
      <c r="K46" s="23"/>
      <c r="L46" s="23"/>
      <c r="M46" s="23"/>
      <c r="N46" s="23"/>
      <c r="O46" s="23"/>
      <c r="P46" s="125" t="s">
        <v>26</v>
      </c>
      <c r="Q46" s="125"/>
      <c r="R46" s="125"/>
      <c r="S46" s="125"/>
      <c r="T46" s="125"/>
      <c r="U46" s="26">
        <f>+(MAX(D6:D49)-MIN(D6:D49))*100/U40</f>
        <v>74.257425742574227</v>
      </c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4"/>
      <c r="AV46" s="24"/>
      <c r="AW46" s="24"/>
      <c r="AX46" s="24"/>
      <c r="AY46" s="24"/>
    </row>
    <row r="47" spans="1:51" ht="24" customHeight="1" thickBot="1" x14ac:dyDescent="0.3">
      <c r="A47" s="83" t="str">
        <f>+IF('Tüm Deney Sonuçları'!B50="","",'Tüm Deney Sonuçları'!B50)</f>
        <v/>
      </c>
      <c r="B47" s="84" t="str">
        <f t="shared" si="0"/>
        <v/>
      </c>
      <c r="C47" s="84" t="str">
        <f t="shared" si="4"/>
        <v/>
      </c>
      <c r="D47" s="85" t="str">
        <f>+IF('Tüm Deney Sonuçları'!S50="","",'Tüm Deney Sonuçları'!S50)</f>
        <v/>
      </c>
      <c r="E47" s="86" t="str">
        <f t="shared" si="1"/>
        <v/>
      </c>
      <c r="F47" s="86" t="str">
        <f t="shared" si="2"/>
        <v/>
      </c>
      <c r="G47" s="86" t="str">
        <f>IF(C47&gt;2,A47,"")</f>
        <v/>
      </c>
      <c r="P47" s="125" t="s">
        <v>29</v>
      </c>
      <c r="Q47" s="125"/>
      <c r="R47" s="125"/>
      <c r="S47" s="125"/>
      <c r="T47" s="125"/>
      <c r="U47" s="26">
        <f>+U41/SQRT(U35)</f>
        <v>3.1182259913824773E-2</v>
      </c>
    </row>
    <row r="48" spans="1:51" ht="39.6" customHeight="1" thickBot="1" x14ac:dyDescent="0.3">
      <c r="A48" s="83" t="str">
        <f>+IF('Tüm Deney Sonuçları'!B51="","",'Tüm Deney Sonuçları'!B51)</f>
        <v/>
      </c>
      <c r="B48" s="84" t="str">
        <f t="shared" si="0"/>
        <v/>
      </c>
      <c r="C48" s="84" t="str">
        <f t="shared" si="4"/>
        <v/>
      </c>
      <c r="D48" s="85" t="str">
        <f>+IF('Tüm Deney Sonuçları'!S51="","",'Tüm Deney Sonuçları'!S51)</f>
        <v/>
      </c>
      <c r="E48" s="86" t="str">
        <f t="shared" si="1"/>
        <v/>
      </c>
      <c r="F48" s="86" t="str">
        <f t="shared" si="2"/>
        <v/>
      </c>
      <c r="G48" s="86" t="str">
        <f>IF(C48&gt;2,A48,"")</f>
        <v/>
      </c>
      <c r="I48" s="126" t="s">
        <v>41</v>
      </c>
      <c r="J48" s="126"/>
      <c r="K48" s="126"/>
      <c r="L48" s="126"/>
      <c r="M48" s="126"/>
      <c r="N48" s="42">
        <v>1</v>
      </c>
      <c r="P48" s="125" t="s">
        <v>42</v>
      </c>
      <c r="Q48" s="125"/>
      <c r="R48" s="125"/>
      <c r="S48" s="125"/>
      <c r="T48" s="125"/>
      <c r="U48" s="96">
        <f>+$N$48*$U$40*2.8/100</f>
        <v>2.2624000000000005E-2</v>
      </c>
    </row>
    <row r="49" spans="1:7" ht="22.5" customHeight="1" x14ac:dyDescent="0.25">
      <c r="A49" s="83" t="str">
        <f>+IF('Tüm Deney Sonuçları'!B52="","",'Tüm Deney Sonuçları'!B52)</f>
        <v/>
      </c>
      <c r="B49" s="84" t="str">
        <f t="shared" si="0"/>
        <v/>
      </c>
      <c r="C49" s="84" t="str">
        <f t="shared" si="4"/>
        <v/>
      </c>
      <c r="D49" s="85" t="str">
        <f>+IF('Tüm Deney Sonuçları'!S52="","",'Tüm Deney Sonuçları'!S52)</f>
        <v/>
      </c>
      <c r="E49" s="86" t="str">
        <f t="shared" si="1"/>
        <v/>
      </c>
      <c r="F49" s="86" t="str">
        <f t="shared" si="2"/>
        <v/>
      </c>
      <c r="G49" s="86" t="str">
        <f>IF(C49&gt;2,A49,"")</f>
        <v/>
      </c>
    </row>
  </sheetData>
  <mergeCells count="25">
    <mergeCell ref="A1:A4"/>
    <mergeCell ref="B1:E1"/>
    <mergeCell ref="M1:N1"/>
    <mergeCell ref="B2:E2"/>
    <mergeCell ref="M2:N2"/>
    <mergeCell ref="B3:E4"/>
    <mergeCell ref="M3:N3"/>
    <mergeCell ref="M4:N4"/>
    <mergeCell ref="P44:T44"/>
    <mergeCell ref="J34:N34"/>
    <mergeCell ref="P34:U34"/>
    <mergeCell ref="P35:T35"/>
    <mergeCell ref="P36:T36"/>
    <mergeCell ref="P37:T37"/>
    <mergeCell ref="P38:T38"/>
    <mergeCell ref="P39:T39"/>
    <mergeCell ref="P40:T40"/>
    <mergeCell ref="P41:T41"/>
    <mergeCell ref="P42:T42"/>
    <mergeCell ref="P43:T43"/>
    <mergeCell ref="P45:T45"/>
    <mergeCell ref="P46:T46"/>
    <mergeCell ref="P47:T47"/>
    <mergeCell ref="I48:M48"/>
    <mergeCell ref="P48:T48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9"/>
  <sheetViews>
    <sheetView zoomScale="50" zoomScaleNormal="50" workbookViewId="0">
      <selection activeCell="G2" sqref="G2:G4"/>
    </sheetView>
  </sheetViews>
  <sheetFormatPr defaultColWidth="8.7109375" defaultRowHeight="15" x14ac:dyDescent="0.2"/>
  <cols>
    <col min="1" max="1" width="23.28515625" style="11" customWidth="1"/>
    <col min="2" max="2" width="28.5703125" style="11" customWidth="1"/>
    <col min="3" max="3" width="25.85546875" style="11" customWidth="1"/>
    <col min="4" max="4" width="22.7109375" style="11" customWidth="1"/>
    <col min="5" max="5" width="22.85546875" style="11" customWidth="1"/>
    <col min="6" max="6" width="29" style="11" customWidth="1"/>
    <col min="7" max="7" width="23" style="11" customWidth="1"/>
    <col min="8" max="48" width="10.5703125" style="11" customWidth="1"/>
    <col min="49" max="16384" width="8.7109375" style="11"/>
  </cols>
  <sheetData>
    <row r="1" spans="1:16" ht="28.5" customHeight="1" x14ac:dyDescent="0.2">
      <c r="A1" s="110"/>
      <c r="B1" s="108" t="s">
        <v>113</v>
      </c>
      <c r="C1" s="108"/>
      <c r="D1" s="108"/>
      <c r="E1" s="108"/>
      <c r="F1" s="87" t="s">
        <v>114</v>
      </c>
      <c r="G1" s="87" t="s">
        <v>130</v>
      </c>
      <c r="H1" s="78"/>
      <c r="I1" s="79"/>
      <c r="J1" s="79"/>
      <c r="K1" s="79"/>
      <c r="L1" s="79"/>
      <c r="M1" s="129"/>
      <c r="N1" s="129"/>
      <c r="O1" s="78"/>
      <c r="P1" s="13"/>
    </row>
    <row r="2" spans="1:16" ht="28.5" customHeight="1" x14ac:dyDescent="0.2">
      <c r="A2" s="110"/>
      <c r="B2" s="109" t="s">
        <v>115</v>
      </c>
      <c r="C2" s="109"/>
      <c r="D2" s="109"/>
      <c r="E2" s="109"/>
      <c r="F2" s="87" t="s">
        <v>116</v>
      </c>
      <c r="G2" s="88" t="s">
        <v>152</v>
      </c>
      <c r="H2" s="80"/>
      <c r="I2" s="77"/>
      <c r="J2" s="77"/>
      <c r="K2" s="77"/>
      <c r="L2" s="77"/>
      <c r="M2" s="129"/>
      <c r="N2" s="129"/>
      <c r="O2" s="80"/>
      <c r="P2" s="13"/>
    </row>
    <row r="3" spans="1:16" ht="28.5" customHeight="1" x14ac:dyDescent="0.2">
      <c r="A3" s="110"/>
      <c r="B3" s="109" t="s">
        <v>151</v>
      </c>
      <c r="C3" s="109"/>
      <c r="D3" s="109"/>
      <c r="E3" s="109"/>
      <c r="F3" s="87" t="s">
        <v>117</v>
      </c>
      <c r="G3" s="91"/>
      <c r="H3" s="92"/>
      <c r="I3" s="77"/>
      <c r="J3" s="77"/>
      <c r="K3" s="77"/>
      <c r="L3" s="77"/>
      <c r="M3" s="129"/>
      <c r="N3" s="129"/>
      <c r="O3" s="92"/>
      <c r="P3" s="13"/>
    </row>
    <row r="4" spans="1:16" ht="29.25" customHeight="1" x14ac:dyDescent="0.2">
      <c r="A4" s="110"/>
      <c r="B4" s="109"/>
      <c r="C4" s="109"/>
      <c r="D4" s="109"/>
      <c r="E4" s="109"/>
      <c r="F4" s="87" t="s">
        <v>118</v>
      </c>
      <c r="G4" s="89" t="s">
        <v>119</v>
      </c>
      <c r="H4" s="81"/>
      <c r="I4" s="77"/>
      <c r="J4" s="77"/>
      <c r="K4" s="77"/>
      <c r="L4" s="77"/>
      <c r="M4" s="129"/>
      <c r="N4" s="129"/>
      <c r="O4" s="81"/>
      <c r="P4" s="13"/>
    </row>
    <row r="5" spans="1:16" ht="70.5" customHeight="1" x14ac:dyDescent="0.2">
      <c r="A5" s="82" t="s">
        <v>148</v>
      </c>
      <c r="B5" s="82" t="s">
        <v>27</v>
      </c>
      <c r="C5" s="82" t="s">
        <v>28</v>
      </c>
      <c r="D5" s="82" t="s">
        <v>30</v>
      </c>
      <c r="E5" s="82" t="s">
        <v>31</v>
      </c>
      <c r="F5" s="82" t="s">
        <v>32</v>
      </c>
      <c r="G5" s="82" t="s">
        <v>33</v>
      </c>
    </row>
    <row r="6" spans="1:16" ht="24" customHeight="1" x14ac:dyDescent="0.25">
      <c r="A6" s="83" t="str">
        <f>+IF('Tüm Deney Sonuçları'!B9="","",'Tüm Deney Sonuçları'!B9)</f>
        <v>K5</v>
      </c>
      <c r="B6" s="84">
        <f t="shared" ref="B6:B49" si="0">+IF(D6="","",(D6-$U$40)/$U$48)</f>
        <v>5.5777425760255045E-2</v>
      </c>
      <c r="C6" s="84">
        <f>IF(B6="","",ABS(B6:B49))</f>
        <v>5.5777425760255045E-2</v>
      </c>
      <c r="D6" s="85">
        <f>+IF('Tüm Deney Sonuçları'!T9="","",'Tüm Deney Sonuçları'!T9)</f>
        <v>2.67</v>
      </c>
      <c r="E6" s="86" t="str">
        <f t="shared" ref="E6:E49" si="1">+IF(B6="","",A6)</f>
        <v>K5</v>
      </c>
      <c r="F6" s="86" t="str">
        <f t="shared" ref="F6:F49" si="2">IF(C6="",A6,"")</f>
        <v/>
      </c>
      <c r="G6" s="86" t="str">
        <f t="shared" ref="G6:G45" si="3">IF(B6="","",IF(C6&gt;2,A6,""))</f>
        <v/>
      </c>
    </row>
    <row r="7" spans="1:16" ht="24" customHeight="1" x14ac:dyDescent="0.25">
      <c r="A7" s="83" t="str">
        <f>+IF('Tüm Deney Sonuçları'!B10="","",'Tüm Deney Sonuçları'!B10)</f>
        <v>K2</v>
      </c>
      <c r="B7" s="84">
        <f t="shared" si="0"/>
        <v>0.32350906940944357</v>
      </c>
      <c r="C7" s="84">
        <f>IF(B7="","",ABS(B7:B49))</f>
        <v>0.32350906940944357</v>
      </c>
      <c r="D7" s="85">
        <f>+IF('Tüm Deney Sonuçları'!T10="","",'Tüm Deney Sonuçları'!T10)</f>
        <v>2.68</v>
      </c>
      <c r="E7" s="86" t="str">
        <f t="shared" si="1"/>
        <v>K2</v>
      </c>
      <c r="F7" s="86" t="str">
        <f t="shared" si="2"/>
        <v/>
      </c>
      <c r="G7" s="86" t="str">
        <f t="shared" si="3"/>
        <v/>
      </c>
    </row>
    <row r="8" spans="1:16" ht="24" customHeight="1" x14ac:dyDescent="0.25">
      <c r="A8" s="83" t="str">
        <f>+IF('Tüm Deney Sonuçları'!B11="","",'Tüm Deney Sonuçları'!B11)</f>
        <v>K3</v>
      </c>
      <c r="B8" s="84">
        <f t="shared" si="0"/>
        <v>5.5777425760255045E-2</v>
      </c>
      <c r="C8" s="84">
        <f>IF(B8="","",ABS(B8:B49))</f>
        <v>5.5777425760255045E-2</v>
      </c>
      <c r="D8" s="85">
        <f>+IF('Tüm Deney Sonuçları'!T11="","",'Tüm Deney Sonuçları'!T11)</f>
        <v>2.67</v>
      </c>
      <c r="E8" s="86" t="str">
        <f t="shared" si="1"/>
        <v>K3</v>
      </c>
      <c r="F8" s="86" t="str">
        <f t="shared" si="2"/>
        <v/>
      </c>
      <c r="G8" s="86" t="str">
        <f t="shared" si="3"/>
        <v/>
      </c>
    </row>
    <row r="9" spans="1:16" ht="24" customHeight="1" x14ac:dyDescent="0.25">
      <c r="A9" s="83" t="str">
        <f>+IF('Tüm Deney Sonuçları'!B12="","",'Tüm Deney Sonuçları'!B12)</f>
        <v>K8</v>
      </c>
      <c r="B9" s="84">
        <f t="shared" si="0"/>
        <v>5.5777425760255045E-2</v>
      </c>
      <c r="C9" s="84">
        <f>IF(B9="","",ABS(B9:B49))</f>
        <v>5.5777425760255045E-2</v>
      </c>
      <c r="D9" s="85">
        <f>+IF('Tüm Deney Sonuçları'!T12="","",'Tüm Deney Sonuçları'!T12)</f>
        <v>2.67</v>
      </c>
      <c r="E9" s="86" t="str">
        <f t="shared" si="1"/>
        <v>K8</v>
      </c>
      <c r="F9" s="86" t="str">
        <f t="shared" si="2"/>
        <v/>
      </c>
      <c r="G9" s="86" t="str">
        <f t="shared" si="3"/>
        <v/>
      </c>
    </row>
    <row r="10" spans="1:16" ht="24" customHeight="1" x14ac:dyDescent="0.25">
      <c r="A10" s="83" t="str">
        <f>+IF('Tüm Deney Sonuçları'!B13="","",'Tüm Deney Sonuçları'!B13)</f>
        <v>K9</v>
      </c>
      <c r="B10" s="84">
        <f t="shared" si="0"/>
        <v>5.5777425760255045E-2</v>
      </c>
      <c r="C10" s="84">
        <f>IF(B10="","",ABS(B10:B49))</f>
        <v>5.5777425760255045E-2</v>
      </c>
      <c r="D10" s="85">
        <f>+IF('Tüm Deney Sonuçları'!T13="","",'Tüm Deney Sonuçları'!T13)</f>
        <v>2.67</v>
      </c>
      <c r="E10" s="86" t="str">
        <f t="shared" si="1"/>
        <v>K9</v>
      </c>
      <c r="F10" s="86" t="str">
        <f t="shared" si="2"/>
        <v/>
      </c>
      <c r="G10" s="86" t="str">
        <f t="shared" si="3"/>
        <v/>
      </c>
    </row>
    <row r="11" spans="1:16" ht="24" customHeight="1" x14ac:dyDescent="0.25">
      <c r="A11" s="83" t="str">
        <f>+IF('Tüm Deney Sonuçları'!B14="","",'Tüm Deney Sonuçları'!B14)</f>
        <v>K12</v>
      </c>
      <c r="B11" s="84">
        <f t="shared" si="0"/>
        <v>5.5777425760255045E-2</v>
      </c>
      <c r="C11" s="84">
        <f>IF(B11="","",ABS(B11:B49))</f>
        <v>5.5777425760255045E-2</v>
      </c>
      <c r="D11" s="85">
        <f>+IF('Tüm Deney Sonuçları'!T14="","",'Tüm Deney Sonuçları'!T14)</f>
        <v>2.67</v>
      </c>
      <c r="E11" s="86" t="str">
        <f t="shared" si="1"/>
        <v>K12</v>
      </c>
      <c r="F11" s="86" t="str">
        <f t="shared" si="2"/>
        <v/>
      </c>
      <c r="G11" s="86" t="str">
        <f t="shared" si="3"/>
        <v/>
      </c>
    </row>
    <row r="12" spans="1:16" ht="24" customHeight="1" x14ac:dyDescent="0.25">
      <c r="A12" s="83" t="str">
        <f>+IF('Tüm Deney Sonuçları'!B15="","",'Tüm Deney Sonuçları'!B15)</f>
        <v>K15</v>
      </c>
      <c r="B12" s="84">
        <f t="shared" si="0"/>
        <v>5.5777425760255045E-2</v>
      </c>
      <c r="C12" s="84">
        <f>IF(B12="","",ABS(B12:B49))</f>
        <v>5.5777425760255045E-2</v>
      </c>
      <c r="D12" s="85">
        <f>+IF('Tüm Deney Sonuçları'!T15="","",'Tüm Deney Sonuçları'!T15)</f>
        <v>2.67</v>
      </c>
      <c r="E12" s="86" t="str">
        <f t="shared" si="1"/>
        <v>K15</v>
      </c>
      <c r="F12" s="86" t="str">
        <f t="shared" si="2"/>
        <v/>
      </c>
      <c r="G12" s="86" t="str">
        <f t="shared" si="3"/>
        <v/>
      </c>
    </row>
    <row r="13" spans="1:16" ht="24" customHeight="1" x14ac:dyDescent="0.25">
      <c r="A13" s="83" t="str">
        <f>+IF('Tüm Deney Sonuçları'!B16="","",'Tüm Deney Sonuçları'!B16)</f>
        <v>K22</v>
      </c>
      <c r="B13" s="84" t="str">
        <f t="shared" si="0"/>
        <v/>
      </c>
      <c r="C13" s="84" t="str">
        <f>IF(B13="","",ABS(B13:B49))</f>
        <v/>
      </c>
      <c r="D13" s="85" t="str">
        <f>+IF('Tüm Deney Sonuçları'!T16="","",'Tüm Deney Sonuçları'!T16)</f>
        <v/>
      </c>
      <c r="E13" s="86" t="str">
        <f t="shared" si="1"/>
        <v/>
      </c>
      <c r="F13" s="86" t="str">
        <f t="shared" si="2"/>
        <v>K22</v>
      </c>
      <c r="G13" s="86" t="str">
        <f t="shared" si="3"/>
        <v/>
      </c>
    </row>
    <row r="14" spans="1:16" ht="24" customHeight="1" x14ac:dyDescent="0.25">
      <c r="A14" s="83" t="str">
        <f>+IF('Tüm Deney Sonuçları'!B17="","",'Tüm Deney Sonuçları'!B17)</f>
        <v>K34</v>
      </c>
      <c r="B14" s="84">
        <f t="shared" si="0"/>
        <v>-0.2119542178889216</v>
      </c>
      <c r="C14" s="84">
        <f>IF(B14="","",ABS(B14:B49))</f>
        <v>0.2119542178889216</v>
      </c>
      <c r="D14" s="85">
        <f>+IF('Tüm Deney Sonuçları'!T17="","",'Tüm Deney Sonuçları'!T17)</f>
        <v>2.66</v>
      </c>
      <c r="E14" s="86" t="str">
        <f t="shared" si="1"/>
        <v>K34</v>
      </c>
      <c r="F14" s="86" t="str">
        <f t="shared" si="2"/>
        <v/>
      </c>
      <c r="G14" s="86" t="str">
        <f t="shared" si="3"/>
        <v/>
      </c>
    </row>
    <row r="15" spans="1:16" ht="24" customHeight="1" x14ac:dyDescent="0.25">
      <c r="A15" s="83" t="str">
        <f>+IF('Tüm Deney Sonuçları'!B18="","",'Tüm Deney Sonuçları'!B18)</f>
        <v>K5</v>
      </c>
      <c r="B15" s="84" t="str">
        <f t="shared" si="0"/>
        <v/>
      </c>
      <c r="C15" s="84" t="str">
        <f>IF(B15="","",ABS(B15:B49))</f>
        <v/>
      </c>
      <c r="D15" s="85" t="str">
        <f>+IF('Tüm Deney Sonuçları'!T18="","",'Tüm Deney Sonuçları'!T18)</f>
        <v/>
      </c>
      <c r="E15" s="86" t="str">
        <f t="shared" si="1"/>
        <v/>
      </c>
      <c r="F15" s="86" t="str">
        <f t="shared" si="2"/>
        <v>K5</v>
      </c>
      <c r="G15" s="86" t="str">
        <f t="shared" si="3"/>
        <v/>
      </c>
    </row>
    <row r="16" spans="1:16" ht="24" customHeight="1" x14ac:dyDescent="0.25">
      <c r="A16" s="83" t="str">
        <f>+IF('Tüm Deney Sonuçları'!B19="","",'Tüm Deney Sonuçları'!B19)</f>
        <v>K13</v>
      </c>
      <c r="B16" s="84">
        <f t="shared" si="0"/>
        <v>0.32350906940944357</v>
      </c>
      <c r="C16" s="84">
        <f>IF(B16="","",ABS(B16:B49))</f>
        <v>0.32350906940944357</v>
      </c>
      <c r="D16" s="85">
        <f>+IF('Tüm Deney Sonuçları'!T19="","",'Tüm Deney Sonuçları'!T19)</f>
        <v>2.68</v>
      </c>
      <c r="E16" s="86" t="str">
        <f t="shared" si="1"/>
        <v>K13</v>
      </c>
      <c r="F16" s="86" t="str">
        <f t="shared" si="2"/>
        <v/>
      </c>
      <c r="G16" s="86" t="str">
        <f t="shared" si="3"/>
        <v/>
      </c>
    </row>
    <row r="17" spans="1:7" ht="24" customHeight="1" x14ac:dyDescent="0.25">
      <c r="A17" s="83" t="str">
        <f>+IF('Tüm Deney Sonuçları'!B20="","",'Tüm Deney Sonuçları'!B20)</f>
        <v>K19</v>
      </c>
      <c r="B17" s="84">
        <f t="shared" si="0"/>
        <v>5.5777425760255045E-2</v>
      </c>
      <c r="C17" s="84">
        <f t="shared" ref="C17:C49" si="4">IF(B17="","",ABS(B17:B49))</f>
        <v>5.5777425760255045E-2</v>
      </c>
      <c r="D17" s="85">
        <f>+IF('Tüm Deney Sonuçları'!T20="","",'Tüm Deney Sonuçları'!T20)</f>
        <v>2.67</v>
      </c>
      <c r="E17" s="86" t="str">
        <f t="shared" si="1"/>
        <v>K19</v>
      </c>
      <c r="F17" s="86" t="str">
        <f t="shared" si="2"/>
        <v/>
      </c>
      <c r="G17" s="86" t="str">
        <f t="shared" si="3"/>
        <v/>
      </c>
    </row>
    <row r="18" spans="1:7" ht="24" customHeight="1" x14ac:dyDescent="0.25">
      <c r="A18" s="83" t="str">
        <f>+IF('Tüm Deney Sonuçları'!B21="","",'Tüm Deney Sonuçları'!B21)</f>
        <v>K8</v>
      </c>
      <c r="B18" s="84">
        <f t="shared" si="0"/>
        <v>5.5777425760255045E-2</v>
      </c>
      <c r="C18" s="84">
        <f t="shared" si="4"/>
        <v>5.5777425760255045E-2</v>
      </c>
      <c r="D18" s="85">
        <f>+IF('Tüm Deney Sonuçları'!T21="","",'Tüm Deney Sonuçları'!T21)</f>
        <v>2.67</v>
      </c>
      <c r="E18" s="86" t="str">
        <f t="shared" si="1"/>
        <v>K8</v>
      </c>
      <c r="F18" s="86" t="str">
        <f t="shared" si="2"/>
        <v/>
      </c>
      <c r="G18" s="86" t="str">
        <f t="shared" si="3"/>
        <v/>
      </c>
    </row>
    <row r="19" spans="1:7" ht="24" customHeight="1" x14ac:dyDescent="0.25">
      <c r="A19" s="83" t="str">
        <f>+IF('Tüm Deney Sonuçları'!B22="","",'Tüm Deney Sonuçları'!B22)</f>
        <v>K9</v>
      </c>
      <c r="B19" s="84">
        <f t="shared" si="0"/>
        <v>5.5777425760255045E-2</v>
      </c>
      <c r="C19" s="84">
        <f t="shared" si="4"/>
        <v>5.5777425760255045E-2</v>
      </c>
      <c r="D19" s="85">
        <f>+IF('Tüm Deney Sonuçları'!T22="","",'Tüm Deney Sonuçları'!T22)</f>
        <v>2.67</v>
      </c>
      <c r="E19" s="86" t="str">
        <f t="shared" si="1"/>
        <v>K9</v>
      </c>
      <c r="F19" s="86" t="str">
        <f t="shared" si="2"/>
        <v/>
      </c>
      <c r="G19" s="86" t="str">
        <f t="shared" si="3"/>
        <v/>
      </c>
    </row>
    <row r="20" spans="1:7" ht="24" customHeight="1" x14ac:dyDescent="0.25">
      <c r="A20" s="83" t="str">
        <f>+IF('Tüm Deney Sonuçları'!B23="","",'Tüm Deney Sonuçları'!B23)</f>
        <v>K17</v>
      </c>
      <c r="B20" s="84" t="str">
        <f t="shared" si="0"/>
        <v/>
      </c>
      <c r="C20" s="84" t="str">
        <f t="shared" si="4"/>
        <v/>
      </c>
      <c r="D20" s="85" t="str">
        <f>+IF('Tüm Deney Sonuçları'!T23="","",'Tüm Deney Sonuçları'!T23)</f>
        <v/>
      </c>
      <c r="E20" s="86" t="str">
        <f t="shared" si="1"/>
        <v/>
      </c>
      <c r="F20" s="86" t="str">
        <f t="shared" si="2"/>
        <v>K17</v>
      </c>
      <c r="G20" s="86" t="str">
        <f t="shared" si="3"/>
        <v/>
      </c>
    </row>
    <row r="21" spans="1:7" ht="24" customHeight="1" x14ac:dyDescent="0.25">
      <c r="A21" s="83" t="str">
        <f>+IF('Tüm Deney Sonuçları'!B24="","",'Tüm Deney Sonuçları'!B24)</f>
        <v>K16</v>
      </c>
      <c r="B21" s="84">
        <f t="shared" si="0"/>
        <v>0.32350906940944357</v>
      </c>
      <c r="C21" s="84">
        <f t="shared" si="4"/>
        <v>0.32350906940944357</v>
      </c>
      <c r="D21" s="85">
        <f>+IF('Tüm Deney Sonuçları'!T24="","",'Tüm Deney Sonuçları'!T24)</f>
        <v>2.68</v>
      </c>
      <c r="E21" s="86" t="str">
        <f t="shared" si="1"/>
        <v>K16</v>
      </c>
      <c r="F21" s="86" t="str">
        <f t="shared" si="2"/>
        <v/>
      </c>
      <c r="G21" s="86" t="str">
        <f t="shared" si="3"/>
        <v/>
      </c>
    </row>
    <row r="22" spans="1:7" ht="24" customHeight="1" x14ac:dyDescent="0.25">
      <c r="A22" s="83" t="str">
        <f>+IF('Tüm Deney Sonuçları'!B25="","",'Tüm Deney Sonuçları'!B25)</f>
        <v>K25</v>
      </c>
      <c r="B22" s="84" t="str">
        <f t="shared" si="0"/>
        <v/>
      </c>
      <c r="C22" s="84" t="str">
        <f t="shared" si="4"/>
        <v/>
      </c>
      <c r="D22" s="85" t="str">
        <f>+IF('Tüm Deney Sonuçları'!T25="","",'Tüm Deney Sonuçları'!T25)</f>
        <v/>
      </c>
      <c r="E22" s="86" t="str">
        <f t="shared" si="1"/>
        <v/>
      </c>
      <c r="F22" s="86" t="str">
        <f t="shared" si="2"/>
        <v>K25</v>
      </c>
      <c r="G22" s="86" t="str">
        <f t="shared" si="3"/>
        <v/>
      </c>
    </row>
    <row r="23" spans="1:7" ht="24" customHeight="1" x14ac:dyDescent="0.25">
      <c r="A23" s="83" t="str">
        <f>+IF('Tüm Deney Sonuçları'!B26="","",'Tüm Deney Sonuçları'!B26)</f>
        <v>K34</v>
      </c>
      <c r="B23" s="84" t="str">
        <f t="shared" si="0"/>
        <v/>
      </c>
      <c r="C23" s="84" t="str">
        <f t="shared" si="4"/>
        <v/>
      </c>
      <c r="D23" s="85" t="str">
        <f>+IF('Tüm Deney Sonuçları'!T26="","",'Tüm Deney Sonuçları'!T26)</f>
        <v/>
      </c>
      <c r="E23" s="86" t="str">
        <f t="shared" si="1"/>
        <v/>
      </c>
      <c r="F23" s="86" t="str">
        <f t="shared" si="2"/>
        <v>K34</v>
      </c>
      <c r="G23" s="86" t="str">
        <f t="shared" si="3"/>
        <v/>
      </c>
    </row>
    <row r="24" spans="1:7" ht="24" customHeight="1" x14ac:dyDescent="0.25">
      <c r="A24" s="83" t="str">
        <f>+IF('Tüm Deney Sonuçları'!B27="","",'Tüm Deney Sonuçları'!B27)</f>
        <v/>
      </c>
      <c r="B24" s="84" t="str">
        <f t="shared" si="0"/>
        <v/>
      </c>
      <c r="C24" s="84" t="str">
        <f t="shared" si="4"/>
        <v/>
      </c>
      <c r="D24" s="85" t="str">
        <f>+IF('Tüm Deney Sonuçları'!T27="","",'Tüm Deney Sonuçları'!T27)</f>
        <v/>
      </c>
      <c r="E24" s="86" t="str">
        <f t="shared" si="1"/>
        <v/>
      </c>
      <c r="F24" s="86" t="str">
        <f t="shared" si="2"/>
        <v/>
      </c>
      <c r="G24" s="86" t="str">
        <f t="shared" si="3"/>
        <v/>
      </c>
    </row>
    <row r="25" spans="1:7" ht="24" customHeight="1" x14ac:dyDescent="0.25">
      <c r="A25" s="83" t="str">
        <f>+IF('Tüm Deney Sonuçları'!B28="","",'Tüm Deney Sonuçları'!B28)</f>
        <v/>
      </c>
      <c r="B25" s="84">
        <f t="shared" si="0"/>
        <v>5.5777425760255045E-2</v>
      </c>
      <c r="C25" s="84">
        <f t="shared" si="4"/>
        <v>5.5777425760255045E-2</v>
      </c>
      <c r="D25" s="85">
        <f>+IF('Tüm Deney Sonuçları'!T28="","",'Tüm Deney Sonuçları'!T28)</f>
        <v>2.67</v>
      </c>
      <c r="E25" s="86" t="str">
        <f t="shared" si="1"/>
        <v/>
      </c>
      <c r="F25" s="86" t="str">
        <f t="shared" si="2"/>
        <v/>
      </c>
      <c r="G25" s="86" t="str">
        <f t="shared" si="3"/>
        <v/>
      </c>
    </row>
    <row r="26" spans="1:7" ht="24" customHeight="1" x14ac:dyDescent="0.25">
      <c r="A26" s="83" t="str">
        <f>+IF('Tüm Deney Sonuçları'!B29="","",'Tüm Deney Sonuçları'!B29)</f>
        <v/>
      </c>
      <c r="B26" s="84">
        <f t="shared" si="0"/>
        <v>5.5777425760255045E-2</v>
      </c>
      <c r="C26" s="84">
        <f t="shared" si="4"/>
        <v>5.5777425760255045E-2</v>
      </c>
      <c r="D26" s="85">
        <f>+IF('Tüm Deney Sonuçları'!T29="","",'Tüm Deney Sonuçları'!T29)</f>
        <v>2.67</v>
      </c>
      <c r="E26" s="86" t="str">
        <f t="shared" si="1"/>
        <v/>
      </c>
      <c r="F26" s="86" t="str">
        <f t="shared" si="2"/>
        <v/>
      </c>
      <c r="G26" s="86" t="str">
        <f t="shared" si="3"/>
        <v/>
      </c>
    </row>
    <row r="27" spans="1:7" ht="24" customHeight="1" x14ac:dyDescent="0.25">
      <c r="A27" s="83" t="str">
        <f>+IF('Tüm Deney Sonuçları'!B30="","",'Tüm Deney Sonuçları'!B30)</f>
        <v/>
      </c>
      <c r="B27" s="84">
        <f t="shared" si="0"/>
        <v>-0.2119542178889216</v>
      </c>
      <c r="C27" s="84">
        <f t="shared" si="4"/>
        <v>0.2119542178889216</v>
      </c>
      <c r="D27" s="85">
        <f>+IF('Tüm Deney Sonuçları'!T30="","",'Tüm Deney Sonuçları'!T30)</f>
        <v>2.66</v>
      </c>
      <c r="E27" s="86" t="str">
        <f t="shared" si="1"/>
        <v/>
      </c>
      <c r="F27" s="86" t="str">
        <f t="shared" si="2"/>
        <v/>
      </c>
      <c r="G27" s="86" t="str">
        <f t="shared" si="3"/>
        <v/>
      </c>
    </row>
    <row r="28" spans="1:7" ht="24" customHeight="1" x14ac:dyDescent="0.25">
      <c r="A28" s="83" t="str">
        <f>+IF('Tüm Deney Sonuçları'!B31="","",'Tüm Deney Sonuçları'!B31)</f>
        <v/>
      </c>
      <c r="B28" s="84">
        <f t="shared" si="0"/>
        <v>-0.2119542178889216</v>
      </c>
      <c r="C28" s="84">
        <f t="shared" si="4"/>
        <v>0.2119542178889216</v>
      </c>
      <c r="D28" s="85">
        <f>+IF('Tüm Deney Sonuçları'!T31="","",'Tüm Deney Sonuçları'!T31)</f>
        <v>2.66</v>
      </c>
      <c r="E28" s="86" t="str">
        <f t="shared" si="1"/>
        <v/>
      </c>
      <c r="F28" s="86" t="str">
        <f t="shared" si="2"/>
        <v/>
      </c>
      <c r="G28" s="86" t="str">
        <f t="shared" si="3"/>
        <v/>
      </c>
    </row>
    <row r="29" spans="1:7" ht="24" customHeight="1" x14ac:dyDescent="0.25">
      <c r="A29" s="83" t="str">
        <f>+IF('Tüm Deney Sonuçları'!B32="","",'Tüm Deney Sonuçları'!B32)</f>
        <v/>
      </c>
      <c r="B29" s="84">
        <f t="shared" si="0"/>
        <v>-0.2119542178889216</v>
      </c>
      <c r="C29" s="84">
        <f t="shared" si="4"/>
        <v>0.2119542178889216</v>
      </c>
      <c r="D29" s="85">
        <f>+IF('Tüm Deney Sonuçları'!T32="","",'Tüm Deney Sonuçları'!T32)</f>
        <v>2.66</v>
      </c>
      <c r="E29" s="86" t="str">
        <f t="shared" si="1"/>
        <v/>
      </c>
      <c r="F29" s="86" t="str">
        <f t="shared" si="2"/>
        <v/>
      </c>
      <c r="G29" s="86" t="str">
        <f t="shared" si="3"/>
        <v/>
      </c>
    </row>
    <row r="30" spans="1:7" ht="24" customHeight="1" x14ac:dyDescent="0.25">
      <c r="A30" s="83" t="str">
        <f>+IF('Tüm Deney Sonuçları'!B33="","",'Tüm Deney Sonuçları'!B33)</f>
        <v/>
      </c>
      <c r="B30" s="84">
        <f t="shared" si="0"/>
        <v>-0.2119542178889216</v>
      </c>
      <c r="C30" s="84">
        <f t="shared" si="4"/>
        <v>0.2119542178889216</v>
      </c>
      <c r="D30" s="85">
        <f>+IF('Tüm Deney Sonuçları'!T33="","",'Tüm Deney Sonuçları'!T33)</f>
        <v>2.66</v>
      </c>
      <c r="E30" s="86" t="str">
        <f t="shared" si="1"/>
        <v/>
      </c>
      <c r="F30" s="86" t="str">
        <f t="shared" si="2"/>
        <v/>
      </c>
      <c r="G30" s="86" t="str">
        <f t="shared" si="3"/>
        <v/>
      </c>
    </row>
    <row r="31" spans="1:7" ht="24" customHeight="1" x14ac:dyDescent="0.25">
      <c r="A31" s="83" t="str">
        <f>+IF('Tüm Deney Sonuçları'!B34="","",'Tüm Deney Sonuçları'!B34)</f>
        <v/>
      </c>
      <c r="B31" s="84">
        <f t="shared" si="0"/>
        <v>-0.2119542178889216</v>
      </c>
      <c r="C31" s="84">
        <f t="shared" si="4"/>
        <v>0.2119542178889216</v>
      </c>
      <c r="D31" s="85">
        <f>+IF('Tüm Deney Sonuçları'!T34="","",'Tüm Deney Sonuçları'!T34)</f>
        <v>2.66</v>
      </c>
      <c r="E31" s="86" t="str">
        <f t="shared" si="1"/>
        <v/>
      </c>
      <c r="F31" s="86" t="str">
        <f t="shared" si="2"/>
        <v/>
      </c>
      <c r="G31" s="86" t="str">
        <f t="shared" si="3"/>
        <v/>
      </c>
    </row>
    <row r="32" spans="1:7" ht="24" customHeight="1" x14ac:dyDescent="0.25">
      <c r="A32" s="83" t="str">
        <f>+IF('Tüm Deney Sonuçları'!B35="","",'Tüm Deney Sonuçları'!B35)</f>
        <v/>
      </c>
      <c r="B32" s="84" t="str">
        <f t="shared" si="0"/>
        <v/>
      </c>
      <c r="C32" s="84" t="str">
        <f t="shared" si="4"/>
        <v/>
      </c>
      <c r="D32" s="85" t="str">
        <f>+IF('Tüm Deney Sonuçları'!T35="","",'Tüm Deney Sonuçları'!T35)</f>
        <v/>
      </c>
      <c r="E32" s="86" t="str">
        <f t="shared" si="1"/>
        <v/>
      </c>
      <c r="F32" s="86" t="str">
        <f t="shared" si="2"/>
        <v/>
      </c>
      <c r="G32" s="86" t="str">
        <f t="shared" si="3"/>
        <v/>
      </c>
    </row>
    <row r="33" spans="1:51" ht="24" customHeight="1" x14ac:dyDescent="0.25">
      <c r="A33" s="83" t="str">
        <f>+IF('Tüm Deney Sonuçları'!B36="","",'Tüm Deney Sonuçları'!B36)</f>
        <v/>
      </c>
      <c r="B33" s="84" t="str">
        <f t="shared" si="0"/>
        <v/>
      </c>
      <c r="C33" s="84" t="str">
        <f t="shared" si="4"/>
        <v/>
      </c>
      <c r="D33" s="85" t="str">
        <f>+IF('Tüm Deney Sonuçları'!T36="","",'Tüm Deney Sonuçları'!T36)</f>
        <v/>
      </c>
      <c r="E33" s="86" t="str">
        <f t="shared" si="1"/>
        <v/>
      </c>
      <c r="F33" s="86" t="str">
        <f t="shared" si="2"/>
        <v/>
      </c>
      <c r="G33" s="86" t="str">
        <f t="shared" si="3"/>
        <v/>
      </c>
    </row>
    <row r="34" spans="1:51" ht="36" customHeight="1" x14ac:dyDescent="0.25">
      <c r="A34" s="83" t="str">
        <f>+IF('Tüm Deney Sonuçları'!B37="","",'Tüm Deney Sonuçları'!B37)</f>
        <v/>
      </c>
      <c r="B34" s="84" t="str">
        <f t="shared" si="0"/>
        <v/>
      </c>
      <c r="C34" s="84" t="str">
        <f t="shared" si="4"/>
        <v/>
      </c>
      <c r="D34" s="85" t="str">
        <f>+IF('Tüm Deney Sonuçları'!T37="","",'Tüm Deney Sonuçları'!T37)</f>
        <v/>
      </c>
      <c r="E34" s="86" t="str">
        <f t="shared" si="1"/>
        <v/>
      </c>
      <c r="F34" s="86" t="str">
        <f t="shared" si="2"/>
        <v/>
      </c>
      <c r="G34" s="86" t="str">
        <f t="shared" si="3"/>
        <v/>
      </c>
      <c r="J34" s="128" t="s">
        <v>43</v>
      </c>
      <c r="K34" s="128"/>
      <c r="L34" s="128"/>
      <c r="M34" s="128"/>
      <c r="N34" s="128"/>
      <c r="P34" s="128" t="s">
        <v>139</v>
      </c>
      <c r="Q34" s="128"/>
      <c r="R34" s="128"/>
      <c r="S34" s="128"/>
      <c r="T34" s="128"/>
      <c r="U34" s="128"/>
    </row>
    <row r="35" spans="1:51" ht="24" customHeight="1" x14ac:dyDescent="0.25">
      <c r="A35" s="83" t="str">
        <f>+IF('Tüm Deney Sonuçları'!B38="","",'Tüm Deney Sonuçları'!B38)</f>
        <v/>
      </c>
      <c r="B35" s="84" t="str">
        <f t="shared" si="0"/>
        <v/>
      </c>
      <c r="C35" s="84" t="str">
        <f t="shared" si="4"/>
        <v/>
      </c>
      <c r="D35" s="85" t="str">
        <f>+IF('Tüm Deney Sonuçları'!T38="","",'Tüm Deney Sonuçları'!T38)</f>
        <v/>
      </c>
      <c r="E35" s="86" t="str">
        <f t="shared" si="1"/>
        <v/>
      </c>
      <c r="F35" s="86" t="str">
        <f t="shared" si="2"/>
        <v/>
      </c>
      <c r="G35" s="86" t="str">
        <f t="shared" si="3"/>
        <v/>
      </c>
      <c r="J35" s="34">
        <v>1</v>
      </c>
      <c r="K35" s="36">
        <v>0</v>
      </c>
      <c r="L35" s="36"/>
      <c r="M35" s="34">
        <v>1</v>
      </c>
      <c r="N35" s="36">
        <v>0</v>
      </c>
      <c r="P35" s="125" t="s">
        <v>0</v>
      </c>
      <c r="Q35" s="125"/>
      <c r="R35" s="125"/>
      <c r="S35" s="125"/>
      <c r="T35" s="125"/>
      <c r="U35" s="27">
        <f>COUNT(D6:D49)</f>
        <v>24</v>
      </c>
    </row>
    <row r="36" spans="1:51" ht="24" customHeight="1" x14ac:dyDescent="0.25">
      <c r="A36" s="83" t="str">
        <f>+IF('Tüm Deney Sonuçları'!B39="","",'Tüm Deney Sonuçları'!B39)</f>
        <v/>
      </c>
      <c r="B36" s="84">
        <f t="shared" si="0"/>
        <v>5.5777425760255045E-2</v>
      </c>
      <c r="C36" s="84">
        <f t="shared" si="4"/>
        <v>5.5777425760255045E-2</v>
      </c>
      <c r="D36" s="85">
        <f>+IF('Tüm Deney Sonuçları'!T39="","",'Tüm Deney Sonuçları'!T39)</f>
        <v>2.67</v>
      </c>
      <c r="E36" s="86" t="str">
        <f t="shared" si="1"/>
        <v/>
      </c>
      <c r="F36" s="86" t="str">
        <f t="shared" si="2"/>
        <v/>
      </c>
      <c r="G36" s="86" t="str">
        <f t="shared" si="3"/>
        <v/>
      </c>
      <c r="J36" s="34">
        <v>45</v>
      </c>
      <c r="K36" s="36">
        <v>0</v>
      </c>
      <c r="L36" s="36"/>
      <c r="M36" s="34">
        <v>45</v>
      </c>
      <c r="N36" s="36">
        <v>0</v>
      </c>
      <c r="P36" s="125" t="s">
        <v>44</v>
      </c>
      <c r="Q36" s="125"/>
      <c r="R36" s="125"/>
      <c r="S36" s="125"/>
      <c r="T36" s="125"/>
      <c r="U36" s="27">
        <f>COUNTIF(C6:C49,"&lt;1")</f>
        <v>24</v>
      </c>
    </row>
    <row r="37" spans="1:51" ht="24" customHeight="1" x14ac:dyDescent="0.25">
      <c r="A37" s="83" t="str">
        <f>+IF('Tüm Deney Sonuçları'!B40="","",'Tüm Deney Sonuçları'!B40)</f>
        <v/>
      </c>
      <c r="B37" s="84">
        <f t="shared" si="0"/>
        <v>-0.2119542178889216</v>
      </c>
      <c r="C37" s="84">
        <f t="shared" si="4"/>
        <v>0.2119542178889216</v>
      </c>
      <c r="D37" s="85">
        <f>+IF('Tüm Deney Sonuçları'!T40="","",'Tüm Deney Sonuçları'!T40)</f>
        <v>2.66</v>
      </c>
      <c r="E37" s="86" t="str">
        <f t="shared" si="1"/>
        <v/>
      </c>
      <c r="F37" s="86" t="str">
        <f t="shared" si="2"/>
        <v/>
      </c>
      <c r="G37" s="86" t="str">
        <f t="shared" si="3"/>
        <v/>
      </c>
      <c r="I37" s="12"/>
      <c r="J37" s="34"/>
      <c r="K37" s="36"/>
      <c r="L37" s="36"/>
      <c r="M37" s="34"/>
      <c r="N37" s="36"/>
      <c r="P37" s="125" t="s">
        <v>2</v>
      </c>
      <c r="Q37" s="125"/>
      <c r="R37" s="125"/>
      <c r="S37" s="125"/>
      <c r="T37" s="125"/>
      <c r="U37" s="27">
        <f>COUNTIF(C6:C49,"&lt;2")-COUNTIF(C6:C49,"&lt;1")</f>
        <v>0</v>
      </c>
    </row>
    <row r="38" spans="1:51" ht="24" customHeight="1" x14ac:dyDescent="0.25">
      <c r="A38" s="83" t="str">
        <f>+IF('Tüm Deney Sonuçları'!B41="","",'Tüm Deney Sonuçları'!B41)</f>
        <v/>
      </c>
      <c r="B38" s="84" t="str">
        <f t="shared" si="0"/>
        <v/>
      </c>
      <c r="C38" s="84" t="str">
        <f t="shared" si="4"/>
        <v/>
      </c>
      <c r="D38" s="85" t="str">
        <f>+IF('Tüm Deney Sonuçları'!T41="","",'Tüm Deney Sonuçları'!T41)</f>
        <v/>
      </c>
      <c r="E38" s="86" t="str">
        <f t="shared" si="1"/>
        <v/>
      </c>
      <c r="F38" s="86" t="str">
        <f t="shared" si="2"/>
        <v/>
      </c>
      <c r="G38" s="86" t="str">
        <f t="shared" si="3"/>
        <v/>
      </c>
      <c r="I38" s="14"/>
      <c r="J38" s="34">
        <v>1</v>
      </c>
      <c r="K38" s="36">
        <v>1</v>
      </c>
      <c r="L38" s="36"/>
      <c r="M38" s="34">
        <v>1</v>
      </c>
      <c r="N38" s="36">
        <v>-1</v>
      </c>
      <c r="O38" s="15"/>
      <c r="P38" s="125" t="s">
        <v>3</v>
      </c>
      <c r="Q38" s="125"/>
      <c r="R38" s="125"/>
      <c r="S38" s="125"/>
      <c r="T38" s="125"/>
      <c r="U38" s="27">
        <f>COUNTIF(C6:C49,"&lt;3")-COUNTIF(C6:C49,"&lt;2")</f>
        <v>0</v>
      </c>
      <c r="V38" s="13"/>
      <c r="W38" s="16"/>
      <c r="X38" s="13"/>
      <c r="Y38" s="13"/>
      <c r="Z38" s="15"/>
      <c r="AA38" s="15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</row>
    <row r="39" spans="1:51" ht="24" customHeight="1" x14ac:dyDescent="0.25">
      <c r="A39" s="83" t="str">
        <f>+IF('Tüm Deney Sonuçları'!B42="","",'Tüm Deney Sonuçları'!B42)</f>
        <v/>
      </c>
      <c r="B39" s="84" t="str">
        <f t="shared" si="0"/>
        <v/>
      </c>
      <c r="C39" s="84" t="str">
        <f t="shared" si="4"/>
        <v/>
      </c>
      <c r="D39" s="85" t="str">
        <f>+IF('Tüm Deney Sonuçları'!T42="","",'Tüm Deney Sonuçları'!T42)</f>
        <v/>
      </c>
      <c r="E39" s="86" t="str">
        <f t="shared" si="1"/>
        <v/>
      </c>
      <c r="F39" s="86" t="str">
        <f t="shared" si="2"/>
        <v/>
      </c>
      <c r="G39" s="86" t="str">
        <f t="shared" si="3"/>
        <v/>
      </c>
      <c r="I39" s="12"/>
      <c r="J39" s="34">
        <v>45</v>
      </c>
      <c r="K39" s="36">
        <v>1</v>
      </c>
      <c r="L39" s="36"/>
      <c r="M39" s="34">
        <v>45</v>
      </c>
      <c r="N39" s="36">
        <v>-1</v>
      </c>
      <c r="O39" s="12"/>
      <c r="P39" s="125" t="s">
        <v>4</v>
      </c>
      <c r="Q39" s="125"/>
      <c r="R39" s="125"/>
      <c r="S39" s="125"/>
      <c r="T39" s="125"/>
      <c r="U39" s="27">
        <f>COUNTIF(C6:C49,"&lt;6")-COUNTIF(C6:C49,"&lt;3")</f>
        <v>0</v>
      </c>
      <c r="W39" s="12"/>
      <c r="X39" s="12"/>
      <c r="Z39" s="12"/>
      <c r="AA39" s="12"/>
    </row>
    <row r="40" spans="1:51" ht="24" customHeight="1" x14ac:dyDescent="0.25">
      <c r="A40" s="83" t="str">
        <f>+IF('Tüm Deney Sonuçları'!B43="","",'Tüm Deney Sonuçları'!B43)</f>
        <v/>
      </c>
      <c r="B40" s="84" t="str">
        <f t="shared" si="0"/>
        <v/>
      </c>
      <c r="C40" s="84" t="str">
        <f t="shared" si="4"/>
        <v/>
      </c>
      <c r="D40" s="85" t="str">
        <f>+IF('Tüm Deney Sonuçları'!T43="","",'Tüm Deney Sonuçları'!T43)</f>
        <v/>
      </c>
      <c r="E40" s="86" t="str">
        <f t="shared" si="1"/>
        <v/>
      </c>
      <c r="F40" s="86" t="str">
        <f t="shared" si="2"/>
        <v/>
      </c>
      <c r="G40" s="86" t="str">
        <f t="shared" si="3"/>
        <v/>
      </c>
      <c r="I40" s="15"/>
      <c r="J40" s="34"/>
      <c r="K40" s="36"/>
      <c r="L40" s="36"/>
      <c r="M40" s="34"/>
      <c r="N40" s="36"/>
      <c r="O40" s="15"/>
      <c r="P40" s="125" t="s">
        <v>5</v>
      </c>
      <c r="Q40" s="125"/>
      <c r="R40" s="125"/>
      <c r="S40" s="125"/>
      <c r="T40" s="125"/>
      <c r="U40" s="26">
        <f>AVERAGE(D6:D49)</f>
        <v>2.6679166666666663</v>
      </c>
      <c r="V40" s="15"/>
      <c r="W40" s="12"/>
      <c r="X40" s="15"/>
      <c r="Y40" s="15"/>
      <c r="Z40" s="12"/>
      <c r="AA40" s="15"/>
      <c r="AB40" s="15"/>
      <c r="AD40" s="15"/>
      <c r="AE40" s="15"/>
    </row>
    <row r="41" spans="1:51" ht="24" customHeight="1" x14ac:dyDescent="0.25">
      <c r="A41" s="83" t="str">
        <f>+IF('Tüm Deney Sonuçları'!B44="","",'Tüm Deney Sonuçları'!B44)</f>
        <v/>
      </c>
      <c r="B41" s="84" t="str">
        <f t="shared" si="0"/>
        <v/>
      </c>
      <c r="C41" s="84" t="str">
        <f t="shared" si="4"/>
        <v/>
      </c>
      <c r="D41" s="85" t="str">
        <f>+IF('Tüm Deney Sonuçları'!T44="","",'Tüm Deney Sonuçları'!T44)</f>
        <v/>
      </c>
      <c r="E41" s="86" t="str">
        <f t="shared" si="1"/>
        <v/>
      </c>
      <c r="F41" s="86" t="str">
        <f t="shared" si="2"/>
        <v/>
      </c>
      <c r="G41" s="86" t="str">
        <f t="shared" si="3"/>
        <v/>
      </c>
      <c r="I41" s="18"/>
      <c r="J41" s="34">
        <v>1</v>
      </c>
      <c r="K41" s="36">
        <v>2</v>
      </c>
      <c r="L41" s="37"/>
      <c r="M41" s="34">
        <v>1</v>
      </c>
      <c r="N41" s="36">
        <v>-2</v>
      </c>
      <c r="O41" s="19"/>
      <c r="P41" s="125" t="s">
        <v>40</v>
      </c>
      <c r="Q41" s="125"/>
      <c r="R41" s="125"/>
      <c r="S41" s="125"/>
      <c r="T41" s="125"/>
      <c r="U41" s="26">
        <f>STDEV(D6:D49)</f>
        <v>7.790276362049129E-3</v>
      </c>
      <c r="V41" s="19"/>
      <c r="W41" s="17"/>
      <c r="X41" s="19"/>
      <c r="Y41" s="19"/>
      <c r="Z41" s="17"/>
      <c r="AA41" s="20"/>
      <c r="AB41" s="20"/>
      <c r="AC41" s="17"/>
      <c r="AD41" s="21"/>
      <c r="AE41" s="21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</row>
    <row r="42" spans="1:51" ht="24" customHeight="1" x14ac:dyDescent="0.25">
      <c r="A42" s="83" t="str">
        <f>+IF('Tüm Deney Sonuçları'!B45="","",'Tüm Deney Sonuçları'!B45)</f>
        <v/>
      </c>
      <c r="B42" s="84">
        <f t="shared" si="0"/>
        <v>-0.47968586153811016</v>
      </c>
      <c r="C42" s="84">
        <f t="shared" si="4"/>
        <v>0.47968586153811016</v>
      </c>
      <c r="D42" s="85">
        <f>+IF('Tüm Deney Sonuçları'!T45="","",'Tüm Deney Sonuçları'!T45)</f>
        <v>2.65</v>
      </c>
      <c r="E42" s="86" t="str">
        <f t="shared" si="1"/>
        <v/>
      </c>
      <c r="F42" s="86" t="str">
        <f t="shared" si="2"/>
        <v/>
      </c>
      <c r="G42" s="86" t="str">
        <f t="shared" si="3"/>
        <v/>
      </c>
      <c r="I42" s="16"/>
      <c r="J42" s="34">
        <v>45</v>
      </c>
      <c r="K42" s="36">
        <v>2</v>
      </c>
      <c r="L42" s="37"/>
      <c r="M42" s="34">
        <v>45</v>
      </c>
      <c r="N42" s="36">
        <v>-2</v>
      </c>
      <c r="O42" s="12"/>
      <c r="P42" s="125" t="s">
        <v>6</v>
      </c>
      <c r="Q42" s="125"/>
      <c r="R42" s="125"/>
      <c r="S42" s="125"/>
      <c r="T42" s="125"/>
      <c r="U42" s="26">
        <f>+U41*100/U40</f>
        <v>0.29199848928499006</v>
      </c>
      <c r="V42" s="16"/>
      <c r="W42" s="13"/>
      <c r="X42" s="12"/>
      <c r="Y42" s="16"/>
      <c r="Z42" s="13"/>
      <c r="AA42" s="12"/>
      <c r="AB42" s="16"/>
      <c r="AC42" s="13"/>
      <c r="AD42" s="16"/>
      <c r="AE42" s="16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</row>
    <row r="43" spans="1:51" ht="24" customHeight="1" x14ac:dyDescent="0.25">
      <c r="A43" s="83" t="str">
        <f>+IF('Tüm Deney Sonuçları'!B46="","",'Tüm Deney Sonuçları'!B46)</f>
        <v/>
      </c>
      <c r="B43" s="84" t="str">
        <f t="shared" si="0"/>
        <v/>
      </c>
      <c r="C43" s="84" t="str">
        <f t="shared" si="4"/>
        <v/>
      </c>
      <c r="D43" s="85" t="str">
        <f>+IF('Tüm Deney Sonuçları'!T46="","",'Tüm Deney Sonuçları'!T46)</f>
        <v/>
      </c>
      <c r="E43" s="86" t="str">
        <f t="shared" si="1"/>
        <v/>
      </c>
      <c r="F43" s="86" t="str">
        <f t="shared" si="2"/>
        <v/>
      </c>
      <c r="G43" s="86" t="str">
        <f t="shared" si="3"/>
        <v/>
      </c>
      <c r="H43" s="13"/>
      <c r="I43" s="13"/>
      <c r="J43" s="34"/>
      <c r="K43" s="36"/>
      <c r="L43" s="36"/>
      <c r="M43" s="34"/>
      <c r="N43" s="36"/>
      <c r="O43" s="13"/>
      <c r="P43" s="125" t="s">
        <v>7</v>
      </c>
      <c r="Q43" s="125"/>
      <c r="R43" s="125"/>
      <c r="S43" s="125"/>
      <c r="T43" s="125"/>
      <c r="U43" s="26">
        <f>+MAX(D6:D49)</f>
        <v>2.68</v>
      </c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51" ht="24" customHeight="1" x14ac:dyDescent="0.25">
      <c r="A44" s="83" t="str">
        <f>+IF('Tüm Deney Sonuçları'!B47="","",'Tüm Deney Sonuçları'!B47)</f>
        <v/>
      </c>
      <c r="B44" s="84" t="str">
        <f t="shared" si="0"/>
        <v/>
      </c>
      <c r="C44" s="84" t="str">
        <f t="shared" si="4"/>
        <v/>
      </c>
      <c r="D44" s="85" t="str">
        <f>+IF('Tüm Deney Sonuçları'!T47="","",'Tüm Deney Sonuçları'!T47)</f>
        <v/>
      </c>
      <c r="E44" s="86" t="str">
        <f t="shared" si="1"/>
        <v/>
      </c>
      <c r="F44" s="86" t="str">
        <f t="shared" si="2"/>
        <v/>
      </c>
      <c r="G44" s="86" t="str">
        <f t="shared" si="3"/>
        <v/>
      </c>
      <c r="H44" s="13"/>
      <c r="I44" s="13"/>
      <c r="J44" s="34">
        <v>1</v>
      </c>
      <c r="K44" s="36">
        <v>3</v>
      </c>
      <c r="L44" s="36"/>
      <c r="M44" s="34">
        <v>1</v>
      </c>
      <c r="N44" s="36">
        <v>-3</v>
      </c>
      <c r="O44" s="13"/>
      <c r="P44" s="125" t="s">
        <v>8</v>
      </c>
      <c r="Q44" s="125"/>
      <c r="R44" s="125"/>
      <c r="S44" s="125"/>
      <c r="T44" s="125"/>
      <c r="U44" s="26">
        <f>+MIN(D6:D49)</f>
        <v>2.65</v>
      </c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51" ht="24" customHeight="1" x14ac:dyDescent="0.25">
      <c r="A45" s="83" t="str">
        <f>+IF('Tüm Deney Sonuçları'!B48="","",'Tüm Deney Sonuçları'!B48)</f>
        <v/>
      </c>
      <c r="B45" s="84" t="str">
        <f t="shared" si="0"/>
        <v/>
      </c>
      <c r="C45" s="84" t="str">
        <f t="shared" si="4"/>
        <v/>
      </c>
      <c r="D45" s="85" t="str">
        <f>+IF('Tüm Deney Sonuçları'!T48="","",'Tüm Deney Sonuçları'!T48)</f>
        <v/>
      </c>
      <c r="E45" s="86" t="str">
        <f t="shared" si="1"/>
        <v/>
      </c>
      <c r="F45" s="86" t="str">
        <f t="shared" si="2"/>
        <v/>
      </c>
      <c r="G45" s="86" t="str">
        <f t="shared" si="3"/>
        <v/>
      </c>
      <c r="H45" s="18"/>
      <c r="I45" s="22"/>
      <c r="J45" s="34">
        <v>45</v>
      </c>
      <c r="K45" s="36">
        <v>3</v>
      </c>
      <c r="L45" s="36"/>
      <c r="M45" s="34">
        <v>45</v>
      </c>
      <c r="N45" s="36">
        <v>-3</v>
      </c>
      <c r="O45" s="13"/>
      <c r="P45" s="125" t="s">
        <v>25</v>
      </c>
      <c r="Q45" s="125"/>
      <c r="R45" s="125"/>
      <c r="S45" s="125"/>
      <c r="T45" s="125"/>
      <c r="U45" s="26">
        <f>+U41*100/U40</f>
        <v>0.29199848928499006</v>
      </c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</row>
    <row r="46" spans="1:51" ht="24" customHeight="1" x14ac:dyDescent="0.25">
      <c r="A46" s="83" t="str">
        <f>+IF('Tüm Deney Sonuçları'!B49="","",'Tüm Deney Sonuçları'!B49)</f>
        <v/>
      </c>
      <c r="B46" s="84">
        <f t="shared" si="0"/>
        <v>0.32350906940944357</v>
      </c>
      <c r="C46" s="84">
        <f t="shared" si="4"/>
        <v>0.32350906940944357</v>
      </c>
      <c r="D46" s="85">
        <f>+IF('Tüm Deney Sonuçları'!T49="","",'Tüm Deney Sonuçları'!T49)</f>
        <v>2.68</v>
      </c>
      <c r="E46" s="86" t="str">
        <f t="shared" si="1"/>
        <v/>
      </c>
      <c r="F46" s="86" t="str">
        <f t="shared" si="2"/>
        <v/>
      </c>
      <c r="G46" s="86" t="str">
        <f>IF(C46&gt;2,A46,"")</f>
        <v/>
      </c>
      <c r="H46" s="23"/>
      <c r="I46" s="23"/>
      <c r="J46" s="23"/>
      <c r="K46" s="23"/>
      <c r="L46" s="23"/>
      <c r="M46" s="23"/>
      <c r="N46" s="23"/>
      <c r="O46" s="23"/>
      <c r="P46" s="125" t="s">
        <v>26</v>
      </c>
      <c r="Q46" s="125"/>
      <c r="R46" s="125"/>
      <c r="S46" s="125"/>
      <c r="T46" s="125"/>
      <c r="U46" s="26">
        <f>+(MAX(D6:D49)-MIN(D6:D49))*100/U40</f>
        <v>1.1244729033265752</v>
      </c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4"/>
      <c r="AV46" s="24"/>
      <c r="AW46" s="24"/>
      <c r="AX46" s="24"/>
      <c r="AY46" s="24"/>
    </row>
    <row r="47" spans="1:51" ht="24" customHeight="1" thickBot="1" x14ac:dyDescent="0.3">
      <c r="A47" s="83" t="str">
        <f>+IF('Tüm Deney Sonuçları'!B50="","",'Tüm Deney Sonuçları'!B50)</f>
        <v/>
      </c>
      <c r="B47" s="84" t="str">
        <f t="shared" si="0"/>
        <v/>
      </c>
      <c r="C47" s="84" t="str">
        <f t="shared" si="4"/>
        <v/>
      </c>
      <c r="D47" s="85" t="str">
        <f>+IF('Tüm Deney Sonuçları'!T50="","",'Tüm Deney Sonuçları'!T50)</f>
        <v/>
      </c>
      <c r="E47" s="86" t="str">
        <f t="shared" si="1"/>
        <v/>
      </c>
      <c r="F47" s="86" t="str">
        <f t="shared" si="2"/>
        <v/>
      </c>
      <c r="G47" s="86" t="str">
        <f>IF(C47&gt;2,A47,"")</f>
        <v/>
      </c>
      <c r="P47" s="125" t="s">
        <v>29</v>
      </c>
      <c r="Q47" s="125"/>
      <c r="R47" s="125"/>
      <c r="S47" s="125"/>
      <c r="T47" s="125"/>
      <c r="U47" s="26">
        <f>+U41/SQRT(U35)</f>
        <v>1.5901835035237997E-3</v>
      </c>
    </row>
    <row r="48" spans="1:51" ht="39.6" customHeight="1" thickBot="1" x14ac:dyDescent="0.3">
      <c r="A48" s="83" t="str">
        <f>+IF('Tüm Deney Sonuçları'!B51="","",'Tüm Deney Sonuçları'!B51)</f>
        <v/>
      </c>
      <c r="B48" s="84" t="str">
        <f t="shared" si="0"/>
        <v/>
      </c>
      <c r="C48" s="84" t="str">
        <f t="shared" si="4"/>
        <v/>
      </c>
      <c r="D48" s="85" t="str">
        <f>+IF('Tüm Deney Sonuçları'!T51="","",'Tüm Deney Sonuçları'!T51)</f>
        <v/>
      </c>
      <c r="E48" s="86" t="str">
        <f t="shared" si="1"/>
        <v/>
      </c>
      <c r="F48" s="86" t="str">
        <f t="shared" si="2"/>
        <v/>
      </c>
      <c r="G48" s="86" t="str">
        <f>IF(C48&gt;2,A48,"")</f>
        <v/>
      </c>
      <c r="I48" s="126" t="s">
        <v>41</v>
      </c>
      <c r="J48" s="126"/>
      <c r="K48" s="126"/>
      <c r="L48" s="126"/>
      <c r="M48" s="126"/>
      <c r="N48" s="42">
        <v>0.5</v>
      </c>
      <c r="P48" s="125" t="s">
        <v>42</v>
      </c>
      <c r="Q48" s="125"/>
      <c r="R48" s="125"/>
      <c r="S48" s="125"/>
      <c r="T48" s="125"/>
      <c r="U48" s="96">
        <f>+$N$48*$U$40*2.8/100</f>
        <v>3.7350833333333326E-2</v>
      </c>
    </row>
    <row r="49" spans="1:7" ht="22.5" customHeight="1" x14ac:dyDescent="0.25">
      <c r="A49" s="83" t="str">
        <f>+IF('Tüm Deney Sonuçları'!B52="","",'Tüm Deney Sonuçları'!B52)</f>
        <v/>
      </c>
      <c r="B49" s="84" t="str">
        <f t="shared" si="0"/>
        <v/>
      </c>
      <c r="C49" s="84" t="str">
        <f t="shared" si="4"/>
        <v/>
      </c>
      <c r="D49" s="85" t="str">
        <f>+IF('Tüm Deney Sonuçları'!T52="","",'Tüm Deney Sonuçları'!T52)</f>
        <v/>
      </c>
      <c r="E49" s="86" t="str">
        <f t="shared" si="1"/>
        <v/>
      </c>
      <c r="F49" s="86" t="str">
        <f t="shared" si="2"/>
        <v/>
      </c>
      <c r="G49" s="86" t="str">
        <f>IF(C49&gt;2,A49,"")</f>
        <v/>
      </c>
    </row>
  </sheetData>
  <mergeCells count="25">
    <mergeCell ref="A1:A4"/>
    <mergeCell ref="B1:E1"/>
    <mergeCell ref="M1:N1"/>
    <mergeCell ref="B2:E2"/>
    <mergeCell ref="M2:N2"/>
    <mergeCell ref="B3:E4"/>
    <mergeCell ref="M3:N3"/>
    <mergeCell ref="M4:N4"/>
    <mergeCell ref="P44:T44"/>
    <mergeCell ref="J34:N34"/>
    <mergeCell ref="P34:U34"/>
    <mergeCell ref="P35:T35"/>
    <mergeCell ref="P36:T36"/>
    <mergeCell ref="P37:T37"/>
    <mergeCell ref="P38:T38"/>
    <mergeCell ref="P39:T39"/>
    <mergeCell ref="P40:T40"/>
    <mergeCell ref="P41:T41"/>
    <mergeCell ref="P42:T42"/>
    <mergeCell ref="P43:T43"/>
    <mergeCell ref="P45:T45"/>
    <mergeCell ref="P46:T46"/>
    <mergeCell ref="P47:T47"/>
    <mergeCell ref="I48:M48"/>
    <mergeCell ref="P48:T4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fitToPage="1"/>
  </sheetPr>
  <dimension ref="A1:AX49"/>
  <sheetViews>
    <sheetView zoomScale="50" zoomScaleNormal="50" zoomScaleSheetLayoutView="75" workbookViewId="0">
      <selection activeCell="H1" sqref="H1:H1048576"/>
    </sheetView>
  </sheetViews>
  <sheetFormatPr defaultColWidth="8.7109375" defaultRowHeight="15" x14ac:dyDescent="0.2"/>
  <cols>
    <col min="1" max="1" width="23.28515625" style="11" customWidth="1"/>
    <col min="2" max="2" width="28.5703125" style="11" customWidth="1"/>
    <col min="3" max="3" width="25.85546875" style="11" customWidth="1"/>
    <col min="4" max="4" width="22.7109375" style="11" customWidth="1"/>
    <col min="5" max="5" width="22.85546875" style="11" customWidth="1"/>
    <col min="6" max="6" width="29" style="11" customWidth="1"/>
    <col min="7" max="7" width="23" style="11" customWidth="1"/>
    <col min="8" max="47" width="10.5703125" style="11" customWidth="1"/>
    <col min="48" max="16384" width="8.7109375" style="11"/>
  </cols>
  <sheetData>
    <row r="1" spans="1:15" ht="28.5" customHeight="1" x14ac:dyDescent="0.2">
      <c r="A1" s="110"/>
      <c r="B1" s="108" t="s">
        <v>113</v>
      </c>
      <c r="C1" s="108"/>
      <c r="D1" s="108"/>
      <c r="E1" s="108"/>
      <c r="F1" s="87" t="s">
        <v>114</v>
      </c>
      <c r="G1" s="87" t="s">
        <v>130</v>
      </c>
      <c r="H1" s="79"/>
      <c r="I1" s="79"/>
      <c r="J1" s="79"/>
      <c r="K1" s="79"/>
      <c r="L1" s="129"/>
      <c r="M1" s="129"/>
      <c r="N1" s="78"/>
      <c r="O1" s="13"/>
    </row>
    <row r="2" spans="1:15" ht="28.5" customHeight="1" x14ac:dyDescent="0.2">
      <c r="A2" s="110"/>
      <c r="B2" s="109" t="s">
        <v>115</v>
      </c>
      <c r="C2" s="109"/>
      <c r="D2" s="109"/>
      <c r="E2" s="109"/>
      <c r="F2" s="87" t="s">
        <v>116</v>
      </c>
      <c r="G2" s="88" t="s">
        <v>152</v>
      </c>
      <c r="H2" s="77"/>
      <c r="I2" s="77"/>
      <c r="J2" s="77"/>
      <c r="K2" s="77"/>
      <c r="L2" s="129"/>
      <c r="M2" s="129"/>
      <c r="N2" s="80"/>
      <c r="O2" s="13"/>
    </row>
    <row r="3" spans="1:15" ht="28.5" customHeight="1" x14ac:dyDescent="0.2">
      <c r="A3" s="110"/>
      <c r="B3" s="109" t="s">
        <v>151</v>
      </c>
      <c r="C3" s="109"/>
      <c r="D3" s="109"/>
      <c r="E3" s="109"/>
      <c r="F3" s="87" t="s">
        <v>117</v>
      </c>
      <c r="G3" s="91"/>
      <c r="H3" s="77"/>
      <c r="I3" s="77"/>
      <c r="J3" s="77"/>
      <c r="K3" s="77"/>
      <c r="L3" s="129"/>
      <c r="M3" s="129"/>
      <c r="N3" s="92"/>
      <c r="O3" s="13"/>
    </row>
    <row r="4" spans="1:15" ht="29.25" customHeight="1" x14ac:dyDescent="0.2">
      <c r="A4" s="110"/>
      <c r="B4" s="109"/>
      <c r="C4" s="109"/>
      <c r="D4" s="109"/>
      <c r="E4" s="109"/>
      <c r="F4" s="87" t="s">
        <v>118</v>
      </c>
      <c r="G4" s="89" t="s">
        <v>119</v>
      </c>
      <c r="H4" s="77"/>
      <c r="I4" s="77"/>
      <c r="J4" s="77"/>
      <c r="K4" s="77"/>
      <c r="L4" s="129"/>
      <c r="M4" s="129"/>
      <c r="N4" s="81"/>
      <c r="O4" s="13"/>
    </row>
    <row r="5" spans="1:15" ht="70.5" customHeight="1" x14ac:dyDescent="0.2">
      <c r="A5" s="82" t="s">
        <v>148</v>
      </c>
      <c r="B5" s="82" t="s">
        <v>27</v>
      </c>
      <c r="C5" s="82" t="s">
        <v>28</v>
      </c>
      <c r="D5" s="82" t="s">
        <v>30</v>
      </c>
      <c r="E5" s="82" t="s">
        <v>31</v>
      </c>
      <c r="F5" s="82" t="s">
        <v>32</v>
      </c>
      <c r="G5" s="82" t="s">
        <v>33</v>
      </c>
    </row>
    <row r="6" spans="1:15" ht="24" customHeight="1" x14ac:dyDescent="0.25">
      <c r="A6" s="83" t="str">
        <f>+IF('Tüm Deney Sonuçları'!B9="","",'Tüm Deney Sonuçları'!B9)</f>
        <v>K5</v>
      </c>
      <c r="B6" s="84">
        <f t="shared" ref="B6:B49" si="0">+IF(D6="","",(D6-$T$40)/$T$48)</f>
        <v>-9.9268536087790699E-3</v>
      </c>
      <c r="C6" s="84">
        <f>IF(B6="","",ABS(B6:B49))</f>
        <v>9.9268536087790699E-3</v>
      </c>
      <c r="D6" s="85">
        <f>+IF('Tüm Deney Sonuçları'!C9="","",'Tüm Deney Sonuçları'!C9)</f>
        <v>39.4</v>
      </c>
      <c r="E6" s="86" t="str">
        <f t="shared" ref="E6:E49" si="1">+IF(B6="","",A6)</f>
        <v>K5</v>
      </c>
      <c r="F6" s="86" t="str">
        <f t="shared" ref="F6:F49" si="2">IF(C6="",A6,"")</f>
        <v/>
      </c>
      <c r="G6" s="86" t="str">
        <f t="shared" ref="G6:G45" si="3">IF(B6="","",IF(C6&gt;2,A6,""))</f>
        <v/>
      </c>
    </row>
    <row r="7" spans="1:15" ht="24" customHeight="1" x14ac:dyDescent="0.25">
      <c r="A7" s="83" t="str">
        <f>+IF('Tüm Deney Sonuçları'!B10="","",'Tüm Deney Sonuçları'!B10)</f>
        <v>K2</v>
      </c>
      <c r="B7" s="84">
        <f t="shared" si="0"/>
        <v>0.25009744614355955</v>
      </c>
      <c r="C7" s="84">
        <f>IF(B7="","",ABS(B7:B49))</f>
        <v>0.25009744614355955</v>
      </c>
      <c r="D7" s="85">
        <f>+IF('Tüm Deney Sonuçları'!C10="","",'Tüm Deney Sonuçları'!C10)</f>
        <v>40.75</v>
      </c>
      <c r="E7" s="86" t="str">
        <f t="shared" si="1"/>
        <v>K2</v>
      </c>
      <c r="F7" s="86" t="str">
        <f t="shared" si="2"/>
        <v/>
      </c>
      <c r="G7" s="86" t="str">
        <f t="shared" si="3"/>
        <v/>
      </c>
    </row>
    <row r="8" spans="1:15" ht="24" customHeight="1" x14ac:dyDescent="0.25">
      <c r="A8" s="83" t="str">
        <f>+IF('Tüm Deney Sonuçları'!B11="","",'Tüm Deney Sonuçları'!B11)</f>
        <v>K3</v>
      </c>
      <c r="B8" s="84">
        <f t="shared" si="0"/>
        <v>0.12490056107761915</v>
      </c>
      <c r="C8" s="84">
        <f>IF(B8="","",ABS(B8:B49))</f>
        <v>0.12490056107761915</v>
      </c>
      <c r="D8" s="85">
        <f>+IF('Tüm Deney Sonuçları'!C11="","",'Tüm Deney Sonuçları'!C11)</f>
        <v>40.1</v>
      </c>
      <c r="E8" s="86" t="str">
        <f t="shared" si="1"/>
        <v>K3</v>
      </c>
      <c r="F8" s="86" t="str">
        <f t="shared" si="2"/>
        <v/>
      </c>
      <c r="G8" s="86" t="str">
        <f t="shared" si="3"/>
        <v/>
      </c>
    </row>
    <row r="9" spans="1:15" ht="24" customHeight="1" x14ac:dyDescent="0.25">
      <c r="A9" s="83" t="str">
        <f>+IF('Tüm Deney Sonuçları'!B12="","",'Tüm Deney Sonuçları'!B12)</f>
        <v>K8</v>
      </c>
      <c r="B9" s="84">
        <f t="shared" si="0"/>
        <v>-0.41440909766797235</v>
      </c>
      <c r="C9" s="84">
        <f>IF(B9="","",ABS(B9:B49))</f>
        <v>0.41440909766797235</v>
      </c>
      <c r="D9" s="85">
        <f>+IF('Tüm Deney Sonuçları'!C12="","",'Tüm Deney Sonuçları'!C12)</f>
        <v>37.299999999999997</v>
      </c>
      <c r="E9" s="86" t="str">
        <f t="shared" si="1"/>
        <v>K8</v>
      </c>
      <c r="F9" s="86" t="str">
        <f t="shared" si="2"/>
        <v/>
      </c>
      <c r="G9" s="86" t="str">
        <f t="shared" si="3"/>
        <v/>
      </c>
    </row>
    <row r="10" spans="1:15" ht="24" customHeight="1" x14ac:dyDescent="0.25">
      <c r="A10" s="83" t="str">
        <f>+IF('Tüm Deney Sonuçları'!B13="","",'Tüm Deney Sonuçları'!B13)</f>
        <v>K9</v>
      </c>
      <c r="B10" s="84">
        <f t="shared" si="0"/>
        <v>-0.39514803842705815</v>
      </c>
      <c r="C10" s="84">
        <f>IF(B10="","",ABS(B10:B49))</f>
        <v>0.39514803842705815</v>
      </c>
      <c r="D10" s="85">
        <f>+IF('Tüm Deney Sonuçları'!C13="","",'Tüm Deney Sonuçları'!C13)</f>
        <v>37.4</v>
      </c>
      <c r="E10" s="86" t="str">
        <f t="shared" si="1"/>
        <v>K9</v>
      </c>
      <c r="F10" s="86" t="str">
        <f t="shared" si="2"/>
        <v/>
      </c>
      <c r="G10" s="86" t="str">
        <f t="shared" si="3"/>
        <v/>
      </c>
    </row>
    <row r="11" spans="1:15" ht="24" customHeight="1" x14ac:dyDescent="0.25">
      <c r="A11" s="83" t="str">
        <f>+IF('Tüm Deney Sonuçları'!B14="","",'Tüm Deney Sonuçları'!B14)</f>
        <v>K12</v>
      </c>
      <c r="B11" s="84">
        <f t="shared" si="0"/>
        <v>-0.24105956449974569</v>
      </c>
      <c r="C11" s="84">
        <f>IF(B11="","",ABS(B11:B49))</f>
        <v>0.24105956449974569</v>
      </c>
      <c r="D11" s="85">
        <f>+IF('Tüm Deney Sonuçları'!C14="","",'Tüm Deney Sonuçları'!C14)</f>
        <v>38.200000000000003</v>
      </c>
      <c r="E11" s="86" t="str">
        <f t="shared" si="1"/>
        <v>K12</v>
      </c>
      <c r="F11" s="86" t="str">
        <f t="shared" si="2"/>
        <v/>
      </c>
      <c r="G11" s="86" t="str">
        <f t="shared" si="3"/>
        <v/>
      </c>
    </row>
    <row r="12" spans="1:15" ht="24" customHeight="1" x14ac:dyDescent="0.25">
      <c r="A12" s="83" t="str">
        <f>+IF('Tüm Deney Sonuçları'!B15="","",'Tüm Deney Sonuçları'!B15)</f>
        <v>K15</v>
      </c>
      <c r="B12" s="84">
        <f t="shared" si="0"/>
        <v>-0.52997545311345495</v>
      </c>
      <c r="C12" s="84">
        <f>IF(B12="","",ABS(B12:B49))</f>
        <v>0.52997545311345495</v>
      </c>
      <c r="D12" s="85">
        <f>+IF('Tüm Deney Sonuçları'!C15="","",'Tüm Deney Sonuçları'!C15)</f>
        <v>36.700000000000003</v>
      </c>
      <c r="E12" s="86" t="str">
        <f t="shared" si="1"/>
        <v>K15</v>
      </c>
      <c r="F12" s="86" t="str">
        <f t="shared" si="2"/>
        <v/>
      </c>
      <c r="G12" s="86" t="str">
        <f t="shared" si="3"/>
        <v/>
      </c>
    </row>
    <row r="13" spans="1:15" ht="24" customHeight="1" x14ac:dyDescent="0.25">
      <c r="A13" s="83" t="str">
        <f>+IF('Tüm Deney Sonuçları'!B16="","",'Tüm Deney Sonuçları'!B16)</f>
        <v>K22</v>
      </c>
      <c r="B13" s="84" t="str">
        <f t="shared" si="0"/>
        <v/>
      </c>
      <c r="C13" s="84" t="str">
        <f>IF(B13="","",ABS(B13:B49))</f>
        <v/>
      </c>
      <c r="D13" s="85" t="str">
        <f>+IF('Tüm Deney Sonuçları'!C16="","",'Tüm Deney Sonuçları'!C16)</f>
        <v/>
      </c>
      <c r="E13" s="86" t="str">
        <f t="shared" si="1"/>
        <v/>
      </c>
      <c r="F13" s="86" t="str">
        <f t="shared" si="2"/>
        <v>K22</v>
      </c>
      <c r="G13" s="86" t="str">
        <f t="shared" si="3"/>
        <v/>
      </c>
    </row>
    <row r="14" spans="1:15" ht="24" customHeight="1" x14ac:dyDescent="0.25">
      <c r="A14" s="83" t="str">
        <f>+IF('Tüm Deney Sonuçları'!B17="","",'Tüm Deney Sonuçları'!B17)</f>
        <v>K34</v>
      </c>
      <c r="B14" s="84">
        <f t="shared" si="0"/>
        <v>-8.6971090572434614E-2</v>
      </c>
      <c r="C14" s="84">
        <f>IF(B14="","",ABS(B14:B49))</f>
        <v>8.6971090572434614E-2</v>
      </c>
      <c r="D14" s="85">
        <f>+IF('Tüm Deney Sonuçları'!C17="","",'Tüm Deney Sonuçları'!C17)</f>
        <v>39</v>
      </c>
      <c r="E14" s="86" t="str">
        <f t="shared" si="1"/>
        <v>K34</v>
      </c>
      <c r="F14" s="86" t="str">
        <f t="shared" si="2"/>
        <v/>
      </c>
      <c r="G14" s="86" t="str">
        <f t="shared" si="3"/>
        <v/>
      </c>
    </row>
    <row r="15" spans="1:15" ht="24" customHeight="1" x14ac:dyDescent="0.25">
      <c r="A15" s="83" t="str">
        <f>+IF('Tüm Deney Sonuçları'!B18="","",'Tüm Deney Sonuçları'!B18)</f>
        <v>K5</v>
      </c>
      <c r="B15" s="84">
        <f t="shared" si="0"/>
        <v>-0.16401532753609016</v>
      </c>
      <c r="C15" s="84">
        <f>IF(B15="","",ABS(B15:B49))</f>
        <v>0.16401532753609016</v>
      </c>
      <c r="D15" s="85">
        <f>+IF('Tüm Deney Sonuçları'!C18="","",'Tüm Deney Sonuçları'!C18)</f>
        <v>38.6</v>
      </c>
      <c r="E15" s="86" t="str">
        <f t="shared" si="1"/>
        <v>K5</v>
      </c>
      <c r="F15" s="86" t="str">
        <f t="shared" si="2"/>
        <v/>
      </c>
      <c r="G15" s="86" t="str">
        <f t="shared" si="3"/>
        <v/>
      </c>
    </row>
    <row r="16" spans="1:15" ht="24" customHeight="1" x14ac:dyDescent="0.25">
      <c r="A16" s="83" t="str">
        <f>+IF('Tüm Deney Sonuçları'!B19="","",'Tüm Deney Sonuçları'!B19)</f>
        <v>K13</v>
      </c>
      <c r="B16" s="84">
        <f t="shared" si="0"/>
        <v>6.7117383354876464E-2</v>
      </c>
      <c r="C16" s="84">
        <f>IF(B16="","",ABS(B16:B49))</f>
        <v>6.7117383354876464E-2</v>
      </c>
      <c r="D16" s="85">
        <f>+IF('Tüm Deney Sonuçları'!C19="","",'Tüm Deney Sonuçları'!C19)</f>
        <v>39.799999999999997</v>
      </c>
      <c r="E16" s="86" t="str">
        <f t="shared" si="1"/>
        <v>K13</v>
      </c>
      <c r="F16" s="86" t="str">
        <f t="shared" si="2"/>
        <v/>
      </c>
      <c r="G16" s="86" t="str">
        <f t="shared" si="3"/>
        <v/>
      </c>
    </row>
    <row r="17" spans="1:7" ht="24" customHeight="1" x14ac:dyDescent="0.25">
      <c r="A17" s="83" t="str">
        <f>+IF('Tüm Deney Sonuçları'!B20="","",'Tüm Deney Sonuçları'!B20)</f>
        <v>K19</v>
      </c>
      <c r="B17" s="84">
        <f t="shared" si="0"/>
        <v>-0.6262807493180248</v>
      </c>
      <c r="C17" s="84">
        <f t="shared" ref="C17:C49" si="4">IF(B17="","",ABS(B17:B49))</f>
        <v>0.6262807493180248</v>
      </c>
      <c r="D17" s="85">
        <f>+IF('Tüm Deney Sonuçları'!C20="","",'Tüm Deney Sonuçları'!C20)</f>
        <v>36.200000000000003</v>
      </c>
      <c r="E17" s="86" t="str">
        <f t="shared" si="1"/>
        <v>K19</v>
      </c>
      <c r="F17" s="86" t="str">
        <f t="shared" si="2"/>
        <v/>
      </c>
      <c r="G17" s="86" t="str">
        <f t="shared" si="3"/>
        <v/>
      </c>
    </row>
    <row r="18" spans="1:7" ht="24" customHeight="1" x14ac:dyDescent="0.25">
      <c r="A18" s="83" t="str">
        <f>+IF('Tüm Deney Sonuçları'!B21="","",'Tüm Deney Sonuçları'!B21)</f>
        <v>K8</v>
      </c>
      <c r="B18" s="84">
        <f t="shared" si="0"/>
        <v>0.10563950183670492</v>
      </c>
      <c r="C18" s="84">
        <f t="shared" si="4"/>
        <v>0.10563950183670492</v>
      </c>
      <c r="D18" s="85">
        <f>+IF('Tüm Deney Sonuçları'!C21="","",'Tüm Deney Sonuçları'!C21)</f>
        <v>40</v>
      </c>
      <c r="E18" s="86" t="str">
        <f t="shared" si="1"/>
        <v>K8</v>
      </c>
      <c r="F18" s="86" t="str">
        <f t="shared" si="2"/>
        <v/>
      </c>
      <c r="G18" s="86" t="str">
        <f t="shared" si="3"/>
        <v/>
      </c>
    </row>
    <row r="19" spans="1:7" ht="24" customHeight="1" x14ac:dyDescent="0.25">
      <c r="A19" s="83" t="str">
        <f>+IF('Tüm Deney Sonuçları'!B22="","",'Tüm Deney Sonuçları'!B22)</f>
        <v>K9</v>
      </c>
      <c r="B19" s="84">
        <f t="shared" si="0"/>
        <v>-0.10623214981334883</v>
      </c>
      <c r="C19" s="84">
        <f t="shared" si="4"/>
        <v>0.10623214981334883</v>
      </c>
      <c r="D19" s="85">
        <f>+IF('Tüm Deney Sonuçları'!C22="","",'Tüm Deney Sonuçları'!C22)</f>
        <v>38.9</v>
      </c>
      <c r="E19" s="86" t="str">
        <f t="shared" si="1"/>
        <v>K9</v>
      </c>
      <c r="F19" s="86" t="str">
        <f t="shared" si="2"/>
        <v/>
      </c>
      <c r="G19" s="86" t="str">
        <f t="shared" si="3"/>
        <v/>
      </c>
    </row>
    <row r="20" spans="1:7" ht="24" customHeight="1" x14ac:dyDescent="0.25">
      <c r="A20" s="83" t="str">
        <f>+IF('Tüm Deney Sonuçları'!B23="","",'Tüm Deney Sonuçları'!B23)</f>
        <v>K17</v>
      </c>
      <c r="B20" s="84" t="str">
        <f t="shared" si="0"/>
        <v/>
      </c>
      <c r="C20" s="84" t="str">
        <f t="shared" si="4"/>
        <v/>
      </c>
      <c r="D20" s="85" t="str">
        <f>+IF('Tüm Deney Sonuçları'!C23="","",'Tüm Deney Sonuçları'!C23)</f>
        <v/>
      </c>
      <c r="E20" s="86" t="str">
        <f t="shared" si="1"/>
        <v/>
      </c>
      <c r="F20" s="86" t="str">
        <f t="shared" si="2"/>
        <v>K17</v>
      </c>
      <c r="G20" s="86" t="str">
        <f t="shared" si="3"/>
        <v/>
      </c>
    </row>
    <row r="21" spans="1:7" ht="24" customHeight="1" x14ac:dyDescent="0.25">
      <c r="A21" s="83" t="str">
        <f>+IF('Tüm Deney Sonuçları'!B24="","",'Tüm Deney Sonuçları'!B24)</f>
        <v>K16</v>
      </c>
      <c r="B21" s="84">
        <f t="shared" si="0"/>
        <v>-1.6663779483273786</v>
      </c>
      <c r="C21" s="84">
        <f t="shared" si="4"/>
        <v>1.6663779483273786</v>
      </c>
      <c r="D21" s="85">
        <f>+IF('Tüm Deney Sonuçları'!C24="","",'Tüm Deney Sonuçları'!C24)</f>
        <v>30.8</v>
      </c>
      <c r="E21" s="86" t="str">
        <f t="shared" si="1"/>
        <v>K16</v>
      </c>
      <c r="F21" s="86" t="str">
        <f t="shared" si="2"/>
        <v/>
      </c>
      <c r="G21" s="86" t="str">
        <f t="shared" si="3"/>
        <v/>
      </c>
    </row>
    <row r="22" spans="1:7" ht="24" customHeight="1" x14ac:dyDescent="0.25">
      <c r="A22" s="83" t="str">
        <f>+IF('Tüm Deney Sonuçları'!B25="","",'Tüm Deney Sonuçları'!B25)</f>
        <v>K25</v>
      </c>
      <c r="B22" s="84">
        <f t="shared" si="0"/>
        <v>0.25972797576401602</v>
      </c>
      <c r="C22" s="84">
        <f t="shared" si="4"/>
        <v>0.25972797576401602</v>
      </c>
      <c r="D22" s="85">
        <f>+IF('Tüm Deney Sonuçları'!C25="","",'Tüm Deney Sonuçları'!C25)</f>
        <v>40.799999999999997</v>
      </c>
      <c r="E22" s="86" t="str">
        <f t="shared" si="1"/>
        <v>K25</v>
      </c>
      <c r="F22" s="86" t="str">
        <f t="shared" si="2"/>
        <v/>
      </c>
      <c r="G22" s="86" t="str">
        <f t="shared" si="3"/>
        <v/>
      </c>
    </row>
    <row r="23" spans="1:7" ht="24" customHeight="1" x14ac:dyDescent="0.25">
      <c r="A23" s="83" t="str">
        <f>+IF('Tüm Deney Sonuçları'!B26="","",'Tüm Deney Sonuçları'!B26)</f>
        <v>K34</v>
      </c>
      <c r="B23" s="84" t="str">
        <f t="shared" si="0"/>
        <v/>
      </c>
      <c r="C23" s="84" t="str">
        <f t="shared" si="4"/>
        <v/>
      </c>
      <c r="D23" s="85" t="str">
        <f>+IF('Tüm Deney Sonuçları'!C26="","",'Tüm Deney Sonuçları'!C26)</f>
        <v/>
      </c>
      <c r="E23" s="86" t="str">
        <f t="shared" si="1"/>
        <v/>
      </c>
      <c r="F23" s="86" t="str">
        <f t="shared" si="2"/>
        <v>K34</v>
      </c>
      <c r="G23" s="86" t="str">
        <f t="shared" si="3"/>
        <v/>
      </c>
    </row>
    <row r="24" spans="1:7" ht="24" customHeight="1" x14ac:dyDescent="0.25">
      <c r="A24" s="83" t="str">
        <f>+IF('Tüm Deney Sonuçları'!B27="","",'Tüm Deney Sonuçları'!B27)</f>
        <v/>
      </c>
      <c r="B24" s="84" t="str">
        <f t="shared" si="0"/>
        <v/>
      </c>
      <c r="C24" s="84" t="str">
        <f t="shared" si="4"/>
        <v/>
      </c>
      <c r="D24" s="85" t="str">
        <f>+IF('Tüm Deney Sonuçları'!C27="","",'Tüm Deney Sonuçları'!C27)</f>
        <v/>
      </c>
      <c r="E24" s="86" t="str">
        <f t="shared" si="1"/>
        <v/>
      </c>
      <c r="F24" s="86" t="str">
        <f t="shared" si="2"/>
        <v/>
      </c>
      <c r="G24" s="86" t="str">
        <f t="shared" si="3"/>
        <v/>
      </c>
    </row>
    <row r="25" spans="1:7" ht="24" customHeight="1" x14ac:dyDescent="0.25">
      <c r="A25" s="83" t="str">
        <f>+IF('Tüm Deney Sonuçları'!B28="","",'Tüm Deney Sonuçları'!B28)</f>
        <v/>
      </c>
      <c r="B25" s="84">
        <f t="shared" si="0"/>
        <v>0.29825009424584448</v>
      </c>
      <c r="C25" s="84">
        <f t="shared" si="4"/>
        <v>0.29825009424584448</v>
      </c>
      <c r="D25" s="85">
        <f>+IF('Tüm Deney Sonuçları'!C28="","",'Tüm Deney Sonuçları'!C28)</f>
        <v>41</v>
      </c>
      <c r="E25" s="86" t="str">
        <f t="shared" si="1"/>
        <v/>
      </c>
      <c r="F25" s="86" t="str">
        <f t="shared" si="2"/>
        <v/>
      </c>
      <c r="G25" s="86" t="str">
        <f t="shared" si="3"/>
        <v/>
      </c>
    </row>
    <row r="26" spans="1:7" ht="24" customHeight="1" x14ac:dyDescent="0.25">
      <c r="A26" s="83" t="str">
        <f>+IF('Tüm Deney Sonuçları'!B29="","",'Tüm Deney Sonuçları'!B29)</f>
        <v/>
      </c>
      <c r="B26" s="84">
        <f t="shared" si="0"/>
        <v>-0.18327638677700436</v>
      </c>
      <c r="C26" s="84">
        <f t="shared" si="4"/>
        <v>0.18327638677700436</v>
      </c>
      <c r="D26" s="85">
        <f>+IF('Tüm Deney Sonuçları'!C29="","",'Tüm Deney Sonuçları'!C29)</f>
        <v>38.5</v>
      </c>
      <c r="E26" s="86" t="str">
        <f t="shared" si="1"/>
        <v/>
      </c>
      <c r="F26" s="86" t="str">
        <f t="shared" si="2"/>
        <v/>
      </c>
      <c r="G26" s="86" t="str">
        <f t="shared" si="3"/>
        <v/>
      </c>
    </row>
    <row r="27" spans="1:7" ht="24" customHeight="1" x14ac:dyDescent="0.25">
      <c r="A27" s="83" t="str">
        <f>+IF('Tüm Deney Sonuçları'!B30="","",'Tüm Deney Sonuçları'!B30)</f>
        <v/>
      </c>
      <c r="B27" s="84">
        <f t="shared" si="0"/>
        <v>-0.14475426829517593</v>
      </c>
      <c r="C27" s="84">
        <f t="shared" si="4"/>
        <v>0.14475426829517593</v>
      </c>
      <c r="D27" s="85">
        <f>+IF('Tüm Deney Sonuçları'!C30="","",'Tüm Deney Sonuçları'!C30)</f>
        <v>38.700000000000003</v>
      </c>
      <c r="E27" s="86" t="str">
        <f t="shared" si="1"/>
        <v/>
      </c>
      <c r="F27" s="86" t="str">
        <f t="shared" si="2"/>
        <v/>
      </c>
      <c r="G27" s="86" t="str">
        <f t="shared" si="3"/>
        <v/>
      </c>
    </row>
    <row r="28" spans="1:7" ht="24" customHeight="1" x14ac:dyDescent="0.25">
      <c r="A28" s="83" t="str">
        <f>+IF('Tüm Deney Sonuçları'!B31="","",'Tüm Deney Sonuçları'!B31)</f>
        <v/>
      </c>
      <c r="B28" s="84">
        <f t="shared" si="0"/>
        <v>-4.8448972090606154E-2</v>
      </c>
      <c r="C28" s="84">
        <f t="shared" si="4"/>
        <v>4.8448972090606154E-2</v>
      </c>
      <c r="D28" s="85">
        <f>+IF('Tüm Deney Sonuçları'!C31="","",'Tüm Deney Sonuçları'!C31)</f>
        <v>39.200000000000003</v>
      </c>
      <c r="E28" s="86" t="str">
        <f t="shared" si="1"/>
        <v/>
      </c>
      <c r="F28" s="86" t="str">
        <f t="shared" si="2"/>
        <v/>
      </c>
      <c r="G28" s="86" t="str">
        <f t="shared" si="3"/>
        <v/>
      </c>
    </row>
    <row r="29" spans="1:7" ht="24" customHeight="1" x14ac:dyDescent="0.25">
      <c r="A29" s="83" t="str">
        <f>+IF('Tüm Deney Sonuçları'!B32="","",'Tüm Deney Sonuçları'!B32)</f>
        <v/>
      </c>
      <c r="B29" s="84">
        <f t="shared" si="0"/>
        <v>0.12490056107761915</v>
      </c>
      <c r="C29" s="84">
        <f t="shared" si="4"/>
        <v>0.12490056107761915</v>
      </c>
      <c r="D29" s="85">
        <f>+IF('Tüm Deney Sonuçları'!C32="","",'Tüm Deney Sonuçları'!C32)</f>
        <v>40.1</v>
      </c>
      <c r="E29" s="86" t="str">
        <f t="shared" si="1"/>
        <v/>
      </c>
      <c r="F29" s="86" t="str">
        <f t="shared" si="2"/>
        <v/>
      </c>
      <c r="G29" s="86" t="str">
        <f t="shared" si="3"/>
        <v/>
      </c>
    </row>
    <row r="30" spans="1:7" ht="24" customHeight="1" x14ac:dyDescent="0.25">
      <c r="A30" s="83" t="str">
        <f>+IF('Tüm Deney Sonuçları'!B33="","",'Tüm Deney Sonuçları'!B33)</f>
        <v/>
      </c>
      <c r="B30" s="84" t="str">
        <f t="shared" si="0"/>
        <v/>
      </c>
      <c r="C30" s="84" t="str">
        <f t="shared" si="4"/>
        <v/>
      </c>
      <c r="D30" s="85" t="str">
        <f>+IF('Tüm Deney Sonuçları'!C33="","",'Tüm Deney Sonuçları'!C33)</f>
        <v/>
      </c>
      <c r="E30" s="86" t="str">
        <f t="shared" si="1"/>
        <v/>
      </c>
      <c r="F30" s="86" t="str">
        <f t="shared" si="2"/>
        <v/>
      </c>
      <c r="G30" s="86" t="str">
        <f t="shared" si="3"/>
        <v/>
      </c>
    </row>
    <row r="31" spans="1:7" ht="24" customHeight="1" x14ac:dyDescent="0.25">
      <c r="A31" s="83" t="str">
        <f>+IF('Tüm Deney Sonuçları'!B34="","",'Tüm Deney Sonuçları'!B34)</f>
        <v/>
      </c>
      <c r="B31" s="84">
        <f t="shared" si="0"/>
        <v>-0.43367015690888522</v>
      </c>
      <c r="C31" s="84">
        <f t="shared" si="4"/>
        <v>0.43367015690888522</v>
      </c>
      <c r="D31" s="85">
        <f>+IF('Tüm Deney Sonuçları'!C34="","",'Tüm Deney Sonuçları'!C34)</f>
        <v>37.200000000000003</v>
      </c>
      <c r="E31" s="86" t="str">
        <f t="shared" si="1"/>
        <v/>
      </c>
      <c r="F31" s="86" t="str">
        <f t="shared" si="2"/>
        <v/>
      </c>
      <c r="G31" s="86" t="str">
        <f t="shared" si="3"/>
        <v/>
      </c>
    </row>
    <row r="32" spans="1:7" ht="24" customHeight="1" x14ac:dyDescent="0.25">
      <c r="A32" s="83" t="str">
        <f>+IF('Tüm Deney Sonuçları'!B35="","",'Tüm Deney Sonuçları'!B35)</f>
        <v/>
      </c>
      <c r="B32" s="84" t="str">
        <f t="shared" si="0"/>
        <v/>
      </c>
      <c r="C32" s="84" t="str">
        <f t="shared" si="4"/>
        <v/>
      </c>
      <c r="D32" s="85" t="str">
        <f>+IF('Tüm Deney Sonuçları'!C35="","",'Tüm Deney Sonuçları'!C35)</f>
        <v/>
      </c>
      <c r="E32" s="86" t="str">
        <f t="shared" si="1"/>
        <v/>
      </c>
      <c r="F32" s="86" t="str">
        <f t="shared" si="2"/>
        <v/>
      </c>
      <c r="G32" s="86" t="str">
        <f t="shared" si="3"/>
        <v/>
      </c>
    </row>
    <row r="33" spans="1:50" ht="24" customHeight="1" x14ac:dyDescent="0.25">
      <c r="A33" s="83" t="str">
        <f>+IF('Tüm Deney Sonuçları'!B36="","",'Tüm Deney Sonuçları'!B36)</f>
        <v/>
      </c>
      <c r="B33" s="84" t="str">
        <f t="shared" si="0"/>
        <v/>
      </c>
      <c r="C33" s="84" t="str">
        <f t="shared" si="4"/>
        <v/>
      </c>
      <c r="D33" s="85" t="str">
        <f>+IF('Tüm Deney Sonuçları'!C36="","",'Tüm Deney Sonuçları'!C36)</f>
        <v/>
      </c>
      <c r="E33" s="86" t="str">
        <f t="shared" si="1"/>
        <v/>
      </c>
      <c r="F33" s="86" t="str">
        <f t="shared" si="2"/>
        <v/>
      </c>
      <c r="G33" s="86" t="str">
        <f t="shared" si="3"/>
        <v/>
      </c>
    </row>
    <row r="34" spans="1:50" ht="36" customHeight="1" x14ac:dyDescent="0.25">
      <c r="A34" s="83" t="str">
        <f>+IF('Tüm Deney Sonuçları'!B37="","",'Tüm Deney Sonuçları'!B37)</f>
        <v/>
      </c>
      <c r="B34" s="84" t="str">
        <f t="shared" si="0"/>
        <v/>
      </c>
      <c r="C34" s="84" t="str">
        <f t="shared" si="4"/>
        <v/>
      </c>
      <c r="D34" s="85" t="str">
        <f>+IF('Tüm Deney Sonuçları'!C37="","",'Tüm Deney Sonuçları'!C37)</f>
        <v/>
      </c>
      <c r="E34" s="86" t="str">
        <f t="shared" si="1"/>
        <v/>
      </c>
      <c r="F34" s="86" t="str">
        <f t="shared" si="2"/>
        <v/>
      </c>
      <c r="G34" s="86" t="str">
        <f t="shared" si="3"/>
        <v/>
      </c>
      <c r="I34" s="127" t="s">
        <v>43</v>
      </c>
      <c r="J34" s="127"/>
      <c r="K34" s="127"/>
      <c r="L34" s="127"/>
      <c r="M34" s="127"/>
      <c r="O34" s="128" t="str">
        <f>+'Tüm Deney Sonuçları'!C7</f>
        <v>Deney 1 Sonuçları</v>
      </c>
      <c r="P34" s="128"/>
      <c r="Q34" s="128"/>
      <c r="R34" s="128"/>
      <c r="S34" s="128"/>
      <c r="T34" s="128"/>
    </row>
    <row r="35" spans="1:50" ht="24" customHeight="1" x14ac:dyDescent="0.25">
      <c r="A35" s="83" t="str">
        <f>+IF('Tüm Deney Sonuçları'!B38="","",'Tüm Deney Sonuçları'!B38)</f>
        <v/>
      </c>
      <c r="B35" s="84" t="str">
        <f t="shared" si="0"/>
        <v/>
      </c>
      <c r="C35" s="84" t="str">
        <f t="shared" si="4"/>
        <v/>
      </c>
      <c r="D35" s="85" t="str">
        <f>+IF('Tüm Deney Sonuçları'!C38="","",'Tüm Deney Sonuçları'!C38)</f>
        <v/>
      </c>
      <c r="E35" s="86" t="str">
        <f t="shared" si="1"/>
        <v/>
      </c>
      <c r="F35" s="86" t="str">
        <f t="shared" si="2"/>
        <v/>
      </c>
      <c r="G35" s="86" t="str">
        <f t="shared" si="3"/>
        <v/>
      </c>
      <c r="I35" s="34">
        <v>1</v>
      </c>
      <c r="J35" s="36">
        <v>0</v>
      </c>
      <c r="K35" s="36"/>
      <c r="L35" s="34">
        <v>1</v>
      </c>
      <c r="M35" s="36">
        <v>0</v>
      </c>
      <c r="O35" s="125" t="s">
        <v>0</v>
      </c>
      <c r="P35" s="125"/>
      <c r="Q35" s="125"/>
      <c r="R35" s="125"/>
      <c r="S35" s="125"/>
      <c r="T35" s="27">
        <f>COUNT(D6:D49)</f>
        <v>26</v>
      </c>
    </row>
    <row r="36" spans="1:50" ht="24" customHeight="1" x14ac:dyDescent="0.25">
      <c r="A36" s="83" t="str">
        <f>+IF('Tüm Deney Sonuçları'!B39="","",'Tüm Deney Sonuçları'!B39)</f>
        <v/>
      </c>
      <c r="B36" s="84">
        <f t="shared" si="0"/>
        <v>0.20194479804127469</v>
      </c>
      <c r="C36" s="84">
        <f t="shared" si="4"/>
        <v>0.20194479804127469</v>
      </c>
      <c r="D36" s="85">
        <f>+IF('Tüm Deney Sonuçları'!C39="","",'Tüm Deney Sonuçları'!C39)</f>
        <v>40.5</v>
      </c>
      <c r="E36" s="86" t="str">
        <f t="shared" si="1"/>
        <v/>
      </c>
      <c r="F36" s="86" t="str">
        <f t="shared" si="2"/>
        <v/>
      </c>
      <c r="G36" s="86" t="str">
        <f t="shared" si="3"/>
        <v/>
      </c>
      <c r="I36" s="34">
        <v>45</v>
      </c>
      <c r="J36" s="36">
        <v>0</v>
      </c>
      <c r="K36" s="36"/>
      <c r="L36" s="34">
        <v>45</v>
      </c>
      <c r="M36" s="36">
        <v>0</v>
      </c>
      <c r="O36" s="125" t="s">
        <v>44</v>
      </c>
      <c r="P36" s="125"/>
      <c r="Q36" s="125"/>
      <c r="R36" s="125"/>
      <c r="S36" s="125"/>
      <c r="T36" s="27">
        <f>COUNTIF(C6:C49,"&lt;1")</f>
        <v>23</v>
      </c>
    </row>
    <row r="37" spans="1:50" ht="24" customHeight="1" x14ac:dyDescent="0.25">
      <c r="A37" s="83" t="str">
        <f>+IF('Tüm Deney Sonuçları'!B40="","",'Tüm Deney Sonuçları'!B40)</f>
        <v/>
      </c>
      <c r="B37" s="84">
        <f t="shared" si="0"/>
        <v>1.2227809378097136</v>
      </c>
      <c r="C37" s="84">
        <f t="shared" si="4"/>
        <v>1.2227809378097136</v>
      </c>
      <c r="D37" s="85">
        <f>+IF('Tüm Deney Sonuçları'!C40="","",'Tüm Deney Sonuçları'!C40)</f>
        <v>45.8</v>
      </c>
      <c r="E37" s="86" t="str">
        <f t="shared" si="1"/>
        <v/>
      </c>
      <c r="F37" s="86" t="str">
        <f t="shared" si="2"/>
        <v/>
      </c>
      <c r="G37" s="86" t="str">
        <f t="shared" si="3"/>
        <v/>
      </c>
      <c r="H37" s="12"/>
      <c r="I37" s="34"/>
      <c r="J37" s="36"/>
      <c r="K37" s="36"/>
      <c r="L37" s="34"/>
      <c r="M37" s="36"/>
      <c r="O37" s="125" t="s">
        <v>2</v>
      </c>
      <c r="P37" s="125"/>
      <c r="Q37" s="125"/>
      <c r="R37" s="125"/>
      <c r="S37" s="125"/>
      <c r="T37" s="27">
        <f>COUNTIF(C6:C49,"&lt;2")-COUNTIF(C6:C49,"&lt;1")</f>
        <v>3</v>
      </c>
    </row>
    <row r="38" spans="1:50" ht="24" customHeight="1" x14ac:dyDescent="0.25">
      <c r="A38" s="83" t="str">
        <f>+IF('Tüm Deney Sonuçları'!B41="","",'Tüm Deney Sonuçları'!B41)</f>
        <v/>
      </c>
      <c r="B38" s="84" t="str">
        <f t="shared" si="0"/>
        <v/>
      </c>
      <c r="C38" s="84" t="str">
        <f t="shared" si="4"/>
        <v/>
      </c>
      <c r="D38" s="85" t="str">
        <f>+IF('Tüm Deney Sonuçları'!C41="","",'Tüm Deney Sonuçları'!C41)</f>
        <v/>
      </c>
      <c r="E38" s="86" t="str">
        <f t="shared" si="1"/>
        <v/>
      </c>
      <c r="F38" s="86" t="str">
        <f t="shared" si="2"/>
        <v/>
      </c>
      <c r="G38" s="86" t="str">
        <f t="shared" si="3"/>
        <v/>
      </c>
      <c r="H38" s="14"/>
      <c r="I38" s="34">
        <v>1</v>
      </c>
      <c r="J38" s="36">
        <v>1</v>
      </c>
      <c r="K38" s="36"/>
      <c r="L38" s="34">
        <v>1</v>
      </c>
      <c r="M38" s="36">
        <v>-1</v>
      </c>
      <c r="N38" s="15"/>
      <c r="O38" s="125" t="s">
        <v>3</v>
      </c>
      <c r="P38" s="125"/>
      <c r="Q38" s="125"/>
      <c r="R38" s="125"/>
      <c r="S38" s="125"/>
      <c r="T38" s="27">
        <f>COUNTIF(C6:C49,"&lt;3")-COUNTIF(C6:C49,"&lt;2")</f>
        <v>0</v>
      </c>
      <c r="U38" s="13"/>
      <c r="V38" s="16"/>
      <c r="W38" s="13"/>
      <c r="X38" s="13"/>
      <c r="Y38" s="15"/>
      <c r="Z38" s="15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</row>
    <row r="39" spans="1:50" ht="24" customHeight="1" x14ac:dyDescent="0.25">
      <c r="A39" s="83" t="str">
        <f>+IF('Tüm Deney Sonuçları'!B42="","",'Tüm Deney Sonuçları'!B42)</f>
        <v/>
      </c>
      <c r="B39" s="84" t="str">
        <f t="shared" si="0"/>
        <v/>
      </c>
      <c r="C39" s="84" t="str">
        <f t="shared" si="4"/>
        <v/>
      </c>
      <c r="D39" s="85" t="str">
        <f>+IF('Tüm Deney Sonuçları'!C42="","",'Tüm Deney Sonuçları'!C42)</f>
        <v/>
      </c>
      <c r="E39" s="86" t="str">
        <f t="shared" si="1"/>
        <v/>
      </c>
      <c r="F39" s="86" t="str">
        <f t="shared" si="2"/>
        <v/>
      </c>
      <c r="G39" s="86" t="str">
        <f t="shared" si="3"/>
        <v/>
      </c>
      <c r="H39" s="12"/>
      <c r="I39" s="34">
        <v>45</v>
      </c>
      <c r="J39" s="36">
        <v>1</v>
      </c>
      <c r="K39" s="36"/>
      <c r="L39" s="34">
        <v>45</v>
      </c>
      <c r="M39" s="36">
        <v>-1</v>
      </c>
      <c r="N39" s="12"/>
      <c r="O39" s="125" t="s">
        <v>4</v>
      </c>
      <c r="P39" s="125"/>
      <c r="Q39" s="125"/>
      <c r="R39" s="125"/>
      <c r="S39" s="125"/>
      <c r="T39" s="27">
        <f>COUNTIF(C6:C49,"&lt;6")-COUNTIF(C6:C49,"&lt;3")</f>
        <v>0</v>
      </c>
      <c r="V39" s="12"/>
      <c r="W39" s="12"/>
      <c r="Y39" s="12"/>
      <c r="Z39" s="12"/>
    </row>
    <row r="40" spans="1:50" ht="24" customHeight="1" x14ac:dyDescent="0.25">
      <c r="A40" s="83" t="str">
        <f>+IF('Tüm Deney Sonuçları'!B43="","",'Tüm Deney Sonuçları'!B43)</f>
        <v/>
      </c>
      <c r="B40" s="84" t="str">
        <f t="shared" si="0"/>
        <v/>
      </c>
      <c r="C40" s="84" t="str">
        <f t="shared" si="4"/>
        <v/>
      </c>
      <c r="D40" s="85" t="str">
        <f>+IF('Tüm Deney Sonuçları'!C43="","",'Tüm Deney Sonuçları'!C43)</f>
        <v/>
      </c>
      <c r="E40" s="86" t="str">
        <f t="shared" si="1"/>
        <v/>
      </c>
      <c r="F40" s="86" t="str">
        <f t="shared" si="2"/>
        <v/>
      </c>
      <c r="G40" s="86" t="str">
        <f t="shared" si="3"/>
        <v/>
      </c>
      <c r="H40" s="15"/>
      <c r="I40" s="34"/>
      <c r="J40" s="36"/>
      <c r="K40" s="36"/>
      <c r="L40" s="34"/>
      <c r="M40" s="36"/>
      <c r="N40" s="15"/>
      <c r="O40" s="125" t="s">
        <v>5</v>
      </c>
      <c r="P40" s="125"/>
      <c r="Q40" s="125"/>
      <c r="R40" s="125"/>
      <c r="S40" s="125"/>
      <c r="T40" s="26">
        <f>AVERAGE(D6:D49)</f>
        <v>39.451538461538462</v>
      </c>
      <c r="U40" s="15"/>
      <c r="V40" s="12"/>
      <c r="W40" s="15"/>
      <c r="X40" s="15"/>
      <c r="Y40" s="12"/>
      <c r="Z40" s="15"/>
      <c r="AA40" s="15"/>
      <c r="AC40" s="15"/>
      <c r="AD40" s="15"/>
    </row>
    <row r="41" spans="1:50" ht="24" customHeight="1" x14ac:dyDescent="0.25">
      <c r="A41" s="83" t="str">
        <f>+IF('Tüm Deney Sonuçları'!B44="","",'Tüm Deney Sonuçları'!B44)</f>
        <v/>
      </c>
      <c r="B41" s="84" t="str">
        <f t="shared" si="0"/>
        <v/>
      </c>
      <c r="C41" s="84" t="str">
        <f t="shared" si="4"/>
        <v/>
      </c>
      <c r="D41" s="85" t="str">
        <f>+IF('Tüm Deney Sonuçları'!C44="","",'Tüm Deney Sonuçları'!C44)</f>
        <v/>
      </c>
      <c r="E41" s="86" t="str">
        <f t="shared" si="1"/>
        <v/>
      </c>
      <c r="F41" s="86" t="str">
        <f t="shared" si="2"/>
        <v/>
      </c>
      <c r="G41" s="86" t="str">
        <f t="shared" si="3"/>
        <v/>
      </c>
      <c r="H41" s="18"/>
      <c r="I41" s="34">
        <v>1</v>
      </c>
      <c r="J41" s="36">
        <v>2</v>
      </c>
      <c r="K41" s="37"/>
      <c r="L41" s="34">
        <v>1</v>
      </c>
      <c r="M41" s="36">
        <v>-2</v>
      </c>
      <c r="N41" s="19"/>
      <c r="O41" s="125" t="s">
        <v>40</v>
      </c>
      <c r="P41" s="125"/>
      <c r="Q41" s="125"/>
      <c r="R41" s="125"/>
      <c r="S41" s="125"/>
      <c r="T41" s="26">
        <f>STDEV(D6:D49)</f>
        <v>3.2602916339587682</v>
      </c>
      <c r="U41" s="19"/>
      <c r="V41" s="17"/>
      <c r="W41" s="19"/>
      <c r="X41" s="19"/>
      <c r="Y41" s="17"/>
      <c r="Z41" s="20"/>
      <c r="AA41" s="20"/>
      <c r="AB41" s="17"/>
      <c r="AC41" s="21"/>
      <c r="AD41" s="21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</row>
    <row r="42" spans="1:50" ht="24" customHeight="1" x14ac:dyDescent="0.25">
      <c r="A42" s="83" t="str">
        <f>+IF('Tüm Deney Sonuçları'!B45="","",'Tüm Deney Sonuçları'!B45)</f>
        <v/>
      </c>
      <c r="B42" s="84">
        <f t="shared" si="0"/>
        <v>0.14223551439444099</v>
      </c>
      <c r="C42" s="84">
        <f t="shared" si="4"/>
        <v>0.14223551439444099</v>
      </c>
      <c r="D42" s="85">
        <f>+IF('Tüm Deney Sonuçları'!C45="","",'Tüm Deney Sonuçları'!C45)</f>
        <v>40.19</v>
      </c>
      <c r="E42" s="86" t="str">
        <f t="shared" si="1"/>
        <v/>
      </c>
      <c r="F42" s="86" t="str">
        <f t="shared" si="2"/>
        <v/>
      </c>
      <c r="G42" s="86" t="str">
        <f t="shared" si="3"/>
        <v/>
      </c>
      <c r="H42" s="16"/>
      <c r="I42" s="34">
        <v>45</v>
      </c>
      <c r="J42" s="36">
        <v>2</v>
      </c>
      <c r="K42" s="37"/>
      <c r="L42" s="34">
        <v>45</v>
      </c>
      <c r="M42" s="36">
        <v>-2</v>
      </c>
      <c r="N42" s="12"/>
      <c r="O42" s="125" t="s">
        <v>6</v>
      </c>
      <c r="P42" s="125"/>
      <c r="Q42" s="125"/>
      <c r="R42" s="125"/>
      <c r="S42" s="125"/>
      <c r="T42" s="26">
        <f>+T41*100/T40</f>
        <v>8.2640418120506141</v>
      </c>
      <c r="U42" s="16"/>
      <c r="V42" s="13"/>
      <c r="W42" s="12"/>
      <c r="X42" s="16"/>
      <c r="Y42" s="13"/>
      <c r="Z42" s="12"/>
      <c r="AA42" s="16"/>
      <c r="AB42" s="13"/>
      <c r="AC42" s="16"/>
      <c r="AD42" s="16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</row>
    <row r="43" spans="1:50" ht="24" customHeight="1" x14ac:dyDescent="0.25">
      <c r="A43" s="83" t="str">
        <f>+IF('Tüm Deney Sonuçları'!B46="","",'Tüm Deney Sonuçları'!B46)</f>
        <v/>
      </c>
      <c r="B43" s="84">
        <f t="shared" si="0"/>
        <v>0.29825009424584448</v>
      </c>
      <c r="C43" s="84">
        <f t="shared" si="4"/>
        <v>0.29825009424584448</v>
      </c>
      <c r="D43" s="85">
        <f>+IF('Tüm Deney Sonuçları'!C46="","",'Tüm Deney Sonuçları'!C46)</f>
        <v>41</v>
      </c>
      <c r="E43" s="86" t="str">
        <f t="shared" si="1"/>
        <v/>
      </c>
      <c r="F43" s="86" t="str">
        <f t="shared" si="2"/>
        <v/>
      </c>
      <c r="G43" s="86" t="str">
        <f t="shared" si="3"/>
        <v/>
      </c>
      <c r="H43" s="13"/>
      <c r="I43" s="34"/>
      <c r="J43" s="36"/>
      <c r="K43" s="36"/>
      <c r="L43" s="34"/>
      <c r="M43" s="36"/>
      <c r="N43" s="13"/>
      <c r="O43" s="125" t="s">
        <v>7</v>
      </c>
      <c r="P43" s="125"/>
      <c r="Q43" s="125"/>
      <c r="R43" s="125"/>
      <c r="S43" s="125"/>
      <c r="T43" s="26">
        <f>+MAX(D6:D49)</f>
        <v>49.6</v>
      </c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</row>
    <row r="44" spans="1:50" ht="24" customHeight="1" x14ac:dyDescent="0.25">
      <c r="A44" s="83" t="str">
        <f>+IF('Tüm Deney Sonuçları'!B47="","",'Tüm Deney Sonuçları'!B47)</f>
        <v/>
      </c>
      <c r="B44" s="84" t="str">
        <f t="shared" si="0"/>
        <v/>
      </c>
      <c r="C44" s="84" t="str">
        <f t="shared" si="4"/>
        <v/>
      </c>
      <c r="D44" s="85" t="str">
        <f>+IF('Tüm Deney Sonuçları'!C47="","",'Tüm Deney Sonuçları'!C47)</f>
        <v/>
      </c>
      <c r="E44" s="86" t="str">
        <f t="shared" si="1"/>
        <v/>
      </c>
      <c r="F44" s="86" t="str">
        <f t="shared" si="2"/>
        <v/>
      </c>
      <c r="G44" s="86" t="str">
        <f t="shared" si="3"/>
        <v/>
      </c>
      <c r="H44" s="13"/>
      <c r="I44" s="34">
        <v>1</v>
      </c>
      <c r="J44" s="36">
        <v>3</v>
      </c>
      <c r="K44" s="36"/>
      <c r="L44" s="34">
        <v>1</v>
      </c>
      <c r="M44" s="36">
        <v>-3</v>
      </c>
      <c r="N44" s="13"/>
      <c r="O44" s="125" t="s">
        <v>8</v>
      </c>
      <c r="P44" s="125"/>
      <c r="Q44" s="125"/>
      <c r="R44" s="125"/>
      <c r="S44" s="125"/>
      <c r="T44" s="26">
        <f>+MIN(D6:D49)</f>
        <v>30.8</v>
      </c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</row>
    <row r="45" spans="1:50" ht="24" customHeight="1" x14ac:dyDescent="0.25">
      <c r="A45" s="83" t="str">
        <f>+IF('Tüm Deney Sonuçları'!B48="","",'Tüm Deney Sonuçları'!B48)</f>
        <v/>
      </c>
      <c r="B45" s="84" t="str">
        <f t="shared" si="0"/>
        <v/>
      </c>
      <c r="C45" s="84" t="str">
        <f t="shared" si="4"/>
        <v/>
      </c>
      <c r="D45" s="85" t="str">
        <f>+IF('Tüm Deney Sonuçları'!C48="","",'Tüm Deney Sonuçları'!C48)</f>
        <v/>
      </c>
      <c r="E45" s="86" t="str">
        <f t="shared" si="1"/>
        <v/>
      </c>
      <c r="F45" s="86" t="str">
        <f t="shared" si="2"/>
        <v/>
      </c>
      <c r="G45" s="86" t="str">
        <f t="shared" si="3"/>
        <v/>
      </c>
      <c r="H45" s="22"/>
      <c r="I45" s="34">
        <v>45</v>
      </c>
      <c r="J45" s="36">
        <v>3</v>
      </c>
      <c r="K45" s="36"/>
      <c r="L45" s="34">
        <v>45</v>
      </c>
      <c r="M45" s="36">
        <v>-3</v>
      </c>
      <c r="N45" s="13"/>
      <c r="O45" s="125" t="s">
        <v>25</v>
      </c>
      <c r="P45" s="125"/>
      <c r="Q45" s="125"/>
      <c r="R45" s="125"/>
      <c r="S45" s="125"/>
      <c r="T45" s="26">
        <f>+T41*100/T40</f>
        <v>8.2640418120506141</v>
      </c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</row>
    <row r="46" spans="1:50" ht="24" customHeight="1" x14ac:dyDescent="0.25">
      <c r="A46" s="83" t="str">
        <f>+IF('Tüm Deney Sonuçları'!B49="","",'Tüm Deney Sonuçları'!B49)</f>
        <v/>
      </c>
      <c r="B46" s="84">
        <f t="shared" si="0"/>
        <v>1.9547011889644448</v>
      </c>
      <c r="C46" s="84">
        <f t="shared" si="4"/>
        <v>1.9547011889644448</v>
      </c>
      <c r="D46" s="85">
        <f>+IF('Tüm Deney Sonuçları'!C49="","",'Tüm Deney Sonuçları'!C49)</f>
        <v>49.6</v>
      </c>
      <c r="E46" s="86" t="str">
        <f t="shared" si="1"/>
        <v/>
      </c>
      <c r="F46" s="86" t="str">
        <f t="shared" si="2"/>
        <v/>
      </c>
      <c r="G46" s="86" t="str">
        <f>IF(C46&gt;2,A46,"")</f>
        <v/>
      </c>
      <c r="H46" s="23"/>
      <c r="I46" s="23"/>
      <c r="J46" s="23"/>
      <c r="K46" s="23"/>
      <c r="L46" s="23"/>
      <c r="M46" s="23"/>
      <c r="N46" s="23"/>
      <c r="O46" s="125" t="s">
        <v>26</v>
      </c>
      <c r="P46" s="125"/>
      <c r="Q46" s="125"/>
      <c r="R46" s="125"/>
      <c r="S46" s="125"/>
      <c r="T46" s="26">
        <f>+(MAX(D6:D49)-MIN(D6:D49))*100/T40</f>
        <v>47.653401446760384</v>
      </c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4"/>
      <c r="AU46" s="24"/>
      <c r="AV46" s="24"/>
      <c r="AW46" s="24"/>
      <c r="AX46" s="24"/>
    </row>
    <row r="47" spans="1:50" ht="24" customHeight="1" thickBot="1" x14ac:dyDescent="0.3">
      <c r="A47" s="83" t="str">
        <f>+IF('Tüm Deney Sonuçları'!B50="","",'Tüm Deney Sonuçları'!B50)</f>
        <v/>
      </c>
      <c r="B47" s="84" t="str">
        <f t="shared" si="0"/>
        <v/>
      </c>
      <c r="C47" s="84" t="str">
        <f t="shared" si="4"/>
        <v/>
      </c>
      <c r="D47" s="85" t="str">
        <f>+IF('Tüm Deney Sonuçları'!C50="","",'Tüm Deney Sonuçları'!C50)</f>
        <v/>
      </c>
      <c r="E47" s="86" t="str">
        <f t="shared" si="1"/>
        <v/>
      </c>
      <c r="F47" s="86" t="str">
        <f t="shared" si="2"/>
        <v/>
      </c>
      <c r="G47" s="86" t="str">
        <f>IF(C47&gt;2,A47,"")</f>
        <v/>
      </c>
      <c r="O47" s="125" t="s">
        <v>29</v>
      </c>
      <c r="P47" s="125"/>
      <c r="Q47" s="125"/>
      <c r="R47" s="125"/>
      <c r="S47" s="125"/>
      <c r="T47" s="26">
        <f>+T41/SQRT(T35)</f>
        <v>0.63939579467534868</v>
      </c>
    </row>
    <row r="48" spans="1:50" ht="39.6" customHeight="1" thickBot="1" x14ac:dyDescent="0.3">
      <c r="A48" s="83" t="str">
        <f>+IF('Tüm Deney Sonuçları'!B51="","",'Tüm Deney Sonuçları'!B51)</f>
        <v/>
      </c>
      <c r="B48" s="84" t="str">
        <f t="shared" si="0"/>
        <v/>
      </c>
      <c r="C48" s="84" t="str">
        <f t="shared" si="4"/>
        <v/>
      </c>
      <c r="D48" s="85" t="str">
        <f>+IF('Tüm Deney Sonuçları'!C51="","",'Tüm Deney Sonuçları'!C51)</f>
        <v/>
      </c>
      <c r="E48" s="86" t="str">
        <f t="shared" si="1"/>
        <v/>
      </c>
      <c r="F48" s="86" t="str">
        <f t="shared" si="2"/>
        <v/>
      </c>
      <c r="G48" s="86" t="str">
        <f>IF(C48&gt;2,A48,"")</f>
        <v/>
      </c>
      <c r="H48" s="126" t="s">
        <v>41</v>
      </c>
      <c r="I48" s="126"/>
      <c r="J48" s="126"/>
      <c r="K48" s="126"/>
      <c r="L48" s="126"/>
      <c r="M48" s="42">
        <v>4.7</v>
      </c>
      <c r="O48" s="125" t="s">
        <v>42</v>
      </c>
      <c r="P48" s="125"/>
      <c r="Q48" s="125"/>
      <c r="R48" s="125"/>
      <c r="S48" s="125"/>
      <c r="T48" s="25">
        <f>+$M$48*$T$40*2.8/100</f>
        <v>5.1918224615384609</v>
      </c>
    </row>
    <row r="49" spans="1:7" ht="22.5" customHeight="1" x14ac:dyDescent="0.25">
      <c r="A49" s="83" t="str">
        <f>+IF('Tüm Deney Sonuçları'!B52="","",'Tüm Deney Sonuçları'!B52)</f>
        <v/>
      </c>
      <c r="B49" s="84" t="str">
        <f t="shared" si="0"/>
        <v/>
      </c>
      <c r="C49" s="84" t="str">
        <f t="shared" si="4"/>
        <v/>
      </c>
      <c r="D49" s="85" t="str">
        <f>+IF('Tüm Deney Sonuçları'!C52="","",'Tüm Deney Sonuçları'!C52)</f>
        <v/>
      </c>
      <c r="E49" s="86" t="str">
        <f t="shared" si="1"/>
        <v/>
      </c>
      <c r="F49" s="86" t="str">
        <f t="shared" si="2"/>
        <v/>
      </c>
      <c r="G49" s="86" t="str">
        <f>IF(C49&gt;2,A49,"")</f>
        <v/>
      </c>
    </row>
  </sheetData>
  <mergeCells count="25">
    <mergeCell ref="L4:M4"/>
    <mergeCell ref="A1:A4"/>
    <mergeCell ref="B1:E1"/>
    <mergeCell ref="B2:E2"/>
    <mergeCell ref="B3:E4"/>
    <mergeCell ref="L1:M1"/>
    <mergeCell ref="L2:M2"/>
    <mergeCell ref="L3:M3"/>
    <mergeCell ref="O37:S37"/>
    <mergeCell ref="O38:S38"/>
    <mergeCell ref="I34:M34"/>
    <mergeCell ref="O47:S47"/>
    <mergeCell ref="O46:S46"/>
    <mergeCell ref="O34:T34"/>
    <mergeCell ref="O35:S35"/>
    <mergeCell ref="O36:S36"/>
    <mergeCell ref="O48:S48"/>
    <mergeCell ref="H48:L48"/>
    <mergeCell ref="O44:S44"/>
    <mergeCell ref="O45:S45"/>
    <mergeCell ref="O39:S39"/>
    <mergeCell ref="O40:S40"/>
    <mergeCell ref="O41:S41"/>
    <mergeCell ref="O42:S42"/>
    <mergeCell ref="O43:S43"/>
  </mergeCells>
  <phoneticPr fontId="2" type="noConversion"/>
  <printOptions horizontalCentered="1" verticalCentered="1"/>
  <pageMargins left="0.35433070866141736" right="0.46" top="0.35433070866141736" bottom="0.2" header="0.16" footer="0.11811023622047245"/>
  <pageSetup paperSize="9" scale="54" orientation="landscape" horizontalDpi="4294967293" r:id="rId1"/>
  <headerFooter alignWithMargins="0">
    <oddHeader>&amp;C&amp;"Arial Tur,Kalın"&amp;14X ORTALAMANIN KONTROL GRAFİĞİ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9"/>
  <sheetViews>
    <sheetView zoomScale="50" zoomScaleNormal="50" workbookViewId="0">
      <selection activeCell="G2" sqref="G2:G4"/>
    </sheetView>
  </sheetViews>
  <sheetFormatPr defaultColWidth="8.7109375" defaultRowHeight="15" x14ac:dyDescent="0.2"/>
  <cols>
    <col min="1" max="1" width="23.28515625" style="11" customWidth="1"/>
    <col min="2" max="2" width="28.5703125" style="11" customWidth="1"/>
    <col min="3" max="3" width="27" style="11" customWidth="1"/>
    <col min="4" max="4" width="23" style="11" customWidth="1"/>
    <col min="5" max="5" width="22.28515625" style="11" customWidth="1"/>
    <col min="6" max="6" width="30.7109375" style="11" customWidth="1"/>
    <col min="7" max="7" width="27.28515625" style="11" customWidth="1"/>
    <col min="8" max="8" width="17.42578125" style="11" customWidth="1"/>
    <col min="9" max="49" width="10.5703125" style="11" customWidth="1"/>
    <col min="50" max="16384" width="8.7109375" style="11"/>
  </cols>
  <sheetData>
    <row r="1" spans="1:8" ht="28.5" customHeight="1" x14ac:dyDescent="0.2">
      <c r="A1" s="110"/>
      <c r="B1" s="108" t="s">
        <v>113</v>
      </c>
      <c r="C1" s="108"/>
      <c r="D1" s="108"/>
      <c r="E1" s="108"/>
      <c r="F1" s="87" t="s">
        <v>114</v>
      </c>
      <c r="G1" s="87" t="s">
        <v>130</v>
      </c>
      <c r="H1" s="28"/>
    </row>
    <row r="2" spans="1:8" ht="24" customHeight="1" x14ac:dyDescent="0.2">
      <c r="A2" s="110"/>
      <c r="B2" s="109" t="s">
        <v>115</v>
      </c>
      <c r="C2" s="109"/>
      <c r="D2" s="109"/>
      <c r="E2" s="109"/>
      <c r="F2" s="87" t="s">
        <v>116</v>
      </c>
      <c r="G2" s="88" t="s">
        <v>152</v>
      </c>
    </row>
    <row r="3" spans="1:8" ht="31.5" customHeight="1" x14ac:dyDescent="0.2">
      <c r="A3" s="110"/>
      <c r="B3" s="109" t="s">
        <v>151</v>
      </c>
      <c r="C3" s="109"/>
      <c r="D3" s="109"/>
      <c r="E3" s="109"/>
      <c r="F3" s="87" t="s">
        <v>117</v>
      </c>
      <c r="G3" s="91"/>
    </row>
    <row r="4" spans="1:8" ht="31.5" customHeight="1" x14ac:dyDescent="0.2">
      <c r="A4" s="110"/>
      <c r="B4" s="109"/>
      <c r="C4" s="109"/>
      <c r="D4" s="109"/>
      <c r="E4" s="109"/>
      <c r="F4" s="87" t="s">
        <v>118</v>
      </c>
      <c r="G4" s="89" t="s">
        <v>119</v>
      </c>
    </row>
    <row r="5" spans="1:8" ht="55.5" customHeight="1" x14ac:dyDescent="0.2">
      <c r="A5" s="31" t="s">
        <v>148</v>
      </c>
      <c r="B5" s="31" t="s">
        <v>27</v>
      </c>
      <c r="C5" s="31" t="s">
        <v>28</v>
      </c>
      <c r="D5" s="31" t="s">
        <v>30</v>
      </c>
      <c r="E5" s="31" t="s">
        <v>31</v>
      </c>
      <c r="F5" s="31" t="s">
        <v>32</v>
      </c>
      <c r="G5" s="31" t="s">
        <v>33</v>
      </c>
    </row>
    <row r="6" spans="1:8" ht="24" customHeight="1" x14ac:dyDescent="0.2">
      <c r="A6" s="38" t="str">
        <f>+IF('Tüm Deney Sonuçları'!B9="","",'Tüm Deney Sonuçları'!B9)</f>
        <v>K5</v>
      </c>
      <c r="B6" s="39">
        <f>+IF(D6="","",(D6-$V$35)/$V$43)</f>
        <v>-0.45011089891875217</v>
      </c>
      <c r="C6" s="39">
        <f>IF(B6="","",ABS(B6:B49))</f>
        <v>0.45011089891875217</v>
      </c>
      <c r="D6" s="40">
        <f>+IF('Tüm Deney Sonuçları'!D9="","",'Tüm Deney Sonuçları'!D9)</f>
        <v>30.1</v>
      </c>
      <c r="E6" s="41" t="str">
        <f>+IF(B6="","",A6)</f>
        <v>K5</v>
      </c>
      <c r="F6" s="41" t="str">
        <f>IF(C6="",A6,"")</f>
        <v/>
      </c>
      <c r="G6" s="41" t="str">
        <f>IF(B6="","",IF(C6&gt;2,A6,""))</f>
        <v/>
      </c>
    </row>
    <row r="7" spans="1:8" ht="24" customHeight="1" x14ac:dyDescent="0.2">
      <c r="A7" s="38" t="str">
        <f>+IF('Tüm Deney Sonuçları'!B10="","",'Tüm Deney Sonuçları'!B10)</f>
        <v>K2</v>
      </c>
      <c r="B7" s="39">
        <f t="shared" ref="B7:B49" si="0">+IF(D7="","",(D7-$V$35)/$V$43)</f>
        <v>-0.15587498055941265</v>
      </c>
      <c r="C7" s="39">
        <f>IF(B7="","",ABS(B7:B49))</f>
        <v>0.15587498055941265</v>
      </c>
      <c r="D7" s="40">
        <f>+IF('Tüm Deney Sonuçları'!D10="","",'Tüm Deney Sonuçları'!D10)</f>
        <v>30.9</v>
      </c>
      <c r="E7" s="41" t="str">
        <f t="shared" ref="E7:E49" si="1">+IF(B7="","",A7)</f>
        <v>K2</v>
      </c>
      <c r="F7" s="41" t="str">
        <f t="shared" ref="F7:F49" si="2">IF(C7="",A7,"")</f>
        <v/>
      </c>
      <c r="G7" s="41" t="str">
        <f t="shared" ref="G7:G45" si="3">IF(B7="","",IF(C7&gt;2,A7,""))</f>
        <v/>
      </c>
    </row>
    <row r="8" spans="1:8" ht="24" customHeight="1" x14ac:dyDescent="0.2">
      <c r="A8" s="38" t="str">
        <f>+IF('Tüm Deney Sonuçları'!B11="","",'Tüm Deney Sonuçları'!B11)</f>
        <v>K3</v>
      </c>
      <c r="B8" s="39" t="str">
        <f t="shared" si="0"/>
        <v/>
      </c>
      <c r="C8" s="39" t="str">
        <f>IF(B8="","",ABS(B8:B49))</f>
        <v/>
      </c>
      <c r="D8" s="40" t="str">
        <f>+IF('Tüm Deney Sonuçları'!D11="","",'Tüm Deney Sonuçları'!D11)</f>
        <v/>
      </c>
      <c r="E8" s="41" t="str">
        <f t="shared" si="1"/>
        <v/>
      </c>
      <c r="F8" s="41" t="str">
        <f t="shared" si="2"/>
        <v>K3</v>
      </c>
      <c r="G8" s="41" t="str">
        <f t="shared" si="3"/>
        <v/>
      </c>
    </row>
    <row r="9" spans="1:8" ht="24" customHeight="1" x14ac:dyDescent="0.2">
      <c r="A9" s="38" t="str">
        <f>+IF('Tüm Deney Sonuçları'!B12="","",'Tüm Deney Sonuçları'!B12)</f>
        <v>K8</v>
      </c>
      <c r="B9" s="39" t="str">
        <f t="shared" si="0"/>
        <v/>
      </c>
      <c r="C9" s="39" t="str">
        <f>IF(B9="","",ABS(B9:B49))</f>
        <v/>
      </c>
      <c r="D9" s="40" t="str">
        <f>+IF('Tüm Deney Sonuçları'!D12="","",'Tüm Deney Sonuçları'!D12)</f>
        <v/>
      </c>
      <c r="E9" s="41" t="str">
        <f t="shared" si="1"/>
        <v/>
      </c>
      <c r="F9" s="41" t="str">
        <f t="shared" si="2"/>
        <v>K8</v>
      </c>
      <c r="G9" s="41" t="str">
        <f t="shared" si="3"/>
        <v/>
      </c>
    </row>
    <row r="10" spans="1:8" ht="24" customHeight="1" x14ac:dyDescent="0.2">
      <c r="A10" s="38" t="str">
        <f>+IF('Tüm Deney Sonuçları'!B13="","",'Tüm Deney Sonuçları'!B13)</f>
        <v>K9</v>
      </c>
      <c r="B10" s="39">
        <f t="shared" si="0"/>
        <v>-0.30299293973908242</v>
      </c>
      <c r="C10" s="39">
        <f>IF(B10="","",ABS(B10:B49))</f>
        <v>0.30299293973908242</v>
      </c>
      <c r="D10" s="40">
        <f>+IF('Tüm Deney Sonuçları'!D13="","",'Tüm Deney Sonuçları'!D13)</f>
        <v>30.5</v>
      </c>
      <c r="E10" s="41" t="str">
        <f t="shared" si="1"/>
        <v>K9</v>
      </c>
      <c r="F10" s="41" t="str">
        <f t="shared" si="2"/>
        <v/>
      </c>
      <c r="G10" s="41" t="str">
        <f t="shared" si="3"/>
        <v/>
      </c>
    </row>
    <row r="11" spans="1:8" ht="24" customHeight="1" x14ac:dyDescent="0.2">
      <c r="A11" s="38" t="str">
        <f>+IF('Tüm Deney Sonuçları'!B14="","",'Tüm Deney Sonuçları'!B14)</f>
        <v>K12</v>
      </c>
      <c r="B11" s="39">
        <f t="shared" si="0"/>
        <v>-0.85468528666284593</v>
      </c>
      <c r="C11" s="39">
        <f>IF(B11="","",ABS(B11:B49))</f>
        <v>0.85468528666284593</v>
      </c>
      <c r="D11" s="40">
        <f>+IF('Tüm Deney Sonuçları'!D14="","",'Tüm Deney Sonuçları'!D14)</f>
        <v>29</v>
      </c>
      <c r="E11" s="41" t="str">
        <f t="shared" si="1"/>
        <v>K12</v>
      </c>
      <c r="F11" s="41" t="str">
        <f t="shared" si="2"/>
        <v/>
      </c>
      <c r="G11" s="41" t="str">
        <f t="shared" si="3"/>
        <v/>
      </c>
    </row>
    <row r="12" spans="1:8" ht="24" customHeight="1" x14ac:dyDescent="0.2">
      <c r="A12" s="38" t="str">
        <f>+IF('Tüm Deney Sonuçları'!B15="","",'Tüm Deney Sonuçları'!B15)</f>
        <v>K15</v>
      </c>
      <c r="B12" s="39" t="str">
        <f t="shared" si="0"/>
        <v/>
      </c>
      <c r="C12" s="39" t="str">
        <f>IF(B12="","",ABS(B12:B49))</f>
        <v/>
      </c>
      <c r="D12" s="40" t="str">
        <f>+IF('Tüm Deney Sonuçları'!D15="","",'Tüm Deney Sonuçları'!D15)</f>
        <v/>
      </c>
      <c r="E12" s="41" t="str">
        <f t="shared" si="1"/>
        <v/>
      </c>
      <c r="F12" s="41" t="str">
        <f t="shared" si="2"/>
        <v>K15</v>
      </c>
      <c r="G12" s="41" t="str">
        <f t="shared" si="3"/>
        <v/>
      </c>
    </row>
    <row r="13" spans="1:8" ht="24" customHeight="1" x14ac:dyDescent="0.2">
      <c r="A13" s="38" t="str">
        <f>+IF('Tüm Deney Sonuçları'!B16="","",'Tüm Deney Sonuçları'!B16)</f>
        <v>K22</v>
      </c>
      <c r="B13" s="39" t="str">
        <f t="shared" si="0"/>
        <v/>
      </c>
      <c r="C13" s="39" t="str">
        <f>IF(B13="","",ABS(B13:B49))</f>
        <v/>
      </c>
      <c r="D13" s="40" t="str">
        <f>+IF('Tüm Deney Sonuçları'!D16="","",'Tüm Deney Sonuçları'!D16)</f>
        <v/>
      </c>
      <c r="E13" s="41" t="str">
        <f t="shared" si="1"/>
        <v/>
      </c>
      <c r="F13" s="41" t="str">
        <f t="shared" si="2"/>
        <v>K22</v>
      </c>
      <c r="G13" s="41" t="str">
        <f t="shared" si="3"/>
        <v/>
      </c>
    </row>
    <row r="14" spans="1:8" ht="24" customHeight="1" x14ac:dyDescent="0.2">
      <c r="A14" s="38" t="str">
        <f>+IF('Tüm Deney Sonuçları'!B17="","",'Tüm Deney Sonuçları'!B17)</f>
        <v>K34</v>
      </c>
      <c r="B14" s="39">
        <f t="shared" si="0"/>
        <v>0.76361226431352658</v>
      </c>
      <c r="C14" s="39">
        <f>IF(B14="","",ABS(B14:B49))</f>
        <v>0.76361226431352658</v>
      </c>
      <c r="D14" s="40">
        <f>+IF('Tüm Deney Sonuçları'!D17="","",'Tüm Deney Sonuçları'!D17)</f>
        <v>33.4</v>
      </c>
      <c r="E14" s="41" t="str">
        <f t="shared" si="1"/>
        <v>K34</v>
      </c>
      <c r="F14" s="41" t="str">
        <f t="shared" si="2"/>
        <v/>
      </c>
      <c r="G14" s="41" t="str">
        <f t="shared" si="3"/>
        <v/>
      </c>
    </row>
    <row r="15" spans="1:8" ht="24" customHeight="1" x14ac:dyDescent="0.2">
      <c r="A15" s="38" t="str">
        <f>+IF('Tüm Deney Sonuçları'!B18="","",'Tüm Deney Sonuçları'!B18)</f>
        <v>K5</v>
      </c>
      <c r="B15" s="39">
        <f t="shared" si="0"/>
        <v>0.10158144800501137</v>
      </c>
      <c r="C15" s="39">
        <f>IF(B15="","",ABS(B15:B49))</f>
        <v>0.10158144800501137</v>
      </c>
      <c r="D15" s="40">
        <f>+IF('Tüm Deney Sonuçları'!D18="","",'Tüm Deney Sonuçları'!D18)</f>
        <v>31.6</v>
      </c>
      <c r="E15" s="41" t="str">
        <f t="shared" si="1"/>
        <v>K5</v>
      </c>
      <c r="F15" s="41" t="str">
        <f t="shared" si="2"/>
        <v/>
      </c>
      <c r="G15" s="41" t="str">
        <f t="shared" si="3"/>
        <v/>
      </c>
    </row>
    <row r="16" spans="1:8" ht="24" customHeight="1" x14ac:dyDescent="0.2">
      <c r="A16" s="38" t="str">
        <f>+IF('Tüm Deney Sonuçları'!B19="","",'Tüm Deney Sonuçları'!B19)</f>
        <v>K13</v>
      </c>
      <c r="B16" s="39" t="str">
        <f t="shared" si="0"/>
        <v/>
      </c>
      <c r="C16" s="39" t="str">
        <f>IF(B16="","",ABS(B16:B49))</f>
        <v/>
      </c>
      <c r="D16" s="40" t="str">
        <f>+IF('Tüm Deney Sonuçları'!D19="","",'Tüm Deney Sonuçları'!D19)</f>
        <v/>
      </c>
      <c r="E16" s="41" t="str">
        <f t="shared" si="1"/>
        <v/>
      </c>
      <c r="F16" s="41" t="str">
        <f t="shared" si="2"/>
        <v>K13</v>
      </c>
      <c r="G16" s="41" t="str">
        <f t="shared" si="3"/>
        <v/>
      </c>
    </row>
    <row r="17" spans="1:22" ht="24" customHeight="1" x14ac:dyDescent="0.2">
      <c r="A17" s="38" t="str">
        <f>+IF('Tüm Deney Sonuçları'!B20="","",'Tüm Deney Sonuçları'!B20)</f>
        <v>K19</v>
      </c>
      <c r="B17" s="39">
        <f t="shared" si="0"/>
        <v>-0.30299293973908242</v>
      </c>
      <c r="C17" s="39">
        <f t="shared" ref="C17:C49" si="4">IF(B17="","",ABS(B17:B49))</f>
        <v>0.30299293973908242</v>
      </c>
      <c r="D17" s="40">
        <f>+IF('Tüm Deney Sonuçları'!D20="","",'Tüm Deney Sonuçları'!D20)</f>
        <v>30.5</v>
      </c>
      <c r="E17" s="41" t="str">
        <f t="shared" si="1"/>
        <v>K19</v>
      </c>
      <c r="F17" s="41" t="str">
        <f t="shared" si="2"/>
        <v/>
      </c>
      <c r="G17" s="41" t="str">
        <f t="shared" si="3"/>
        <v/>
      </c>
    </row>
    <row r="18" spans="1:22" ht="24" customHeight="1" x14ac:dyDescent="0.2">
      <c r="A18" s="38" t="str">
        <f>+IF('Tüm Deney Sonuçları'!B21="","",'Tüm Deney Sonuçları'!B21)</f>
        <v>K8</v>
      </c>
      <c r="B18" s="39">
        <f t="shared" si="0"/>
        <v>-1.1857006948171036</v>
      </c>
      <c r="C18" s="39">
        <f t="shared" si="4"/>
        <v>1.1857006948171036</v>
      </c>
      <c r="D18" s="40">
        <f>+IF('Tüm Deney Sonuçları'!D21="","",'Tüm Deney Sonuçları'!D21)</f>
        <v>28.1</v>
      </c>
      <c r="E18" s="41" t="str">
        <f t="shared" si="1"/>
        <v>K8</v>
      </c>
      <c r="F18" s="41" t="str">
        <f t="shared" si="2"/>
        <v/>
      </c>
      <c r="G18" s="41" t="str">
        <f t="shared" si="3"/>
        <v/>
      </c>
    </row>
    <row r="19" spans="1:22" ht="24" customHeight="1" x14ac:dyDescent="0.2">
      <c r="A19" s="38" t="str">
        <f>+IF('Tüm Deney Sonuçları'!B22="","",'Tüm Deney Sonuçları'!B22)</f>
        <v>K9</v>
      </c>
      <c r="B19" s="39">
        <f t="shared" si="0"/>
        <v>-0.26621344994416429</v>
      </c>
      <c r="C19" s="39">
        <f t="shared" si="4"/>
        <v>0.26621344994416429</v>
      </c>
      <c r="D19" s="40">
        <f>+IF('Tüm Deney Sonuçları'!D22="","",'Tüm Deney Sonuçları'!D22)</f>
        <v>30.6</v>
      </c>
      <c r="E19" s="41" t="str">
        <f t="shared" si="1"/>
        <v>K9</v>
      </c>
      <c r="F19" s="41" t="str">
        <f t="shared" si="2"/>
        <v/>
      </c>
      <c r="G19" s="41" t="str">
        <f t="shared" si="3"/>
        <v/>
      </c>
    </row>
    <row r="20" spans="1:22" ht="24" customHeight="1" x14ac:dyDescent="0.2">
      <c r="A20" s="38" t="str">
        <f>+IF('Tüm Deney Sonuçları'!B23="","",'Tüm Deney Sonuçları'!B23)</f>
        <v>K17</v>
      </c>
      <c r="B20" s="39" t="str">
        <f t="shared" si="0"/>
        <v/>
      </c>
      <c r="C20" s="39" t="str">
        <f t="shared" si="4"/>
        <v/>
      </c>
      <c r="D20" s="40" t="str">
        <f>+IF('Tüm Deney Sonuçları'!D23="","",'Tüm Deney Sonuçları'!D23)</f>
        <v/>
      </c>
      <c r="E20" s="41" t="str">
        <f t="shared" si="1"/>
        <v/>
      </c>
      <c r="F20" s="41" t="str">
        <f t="shared" si="2"/>
        <v>K17</v>
      </c>
      <c r="G20" s="41" t="str">
        <f t="shared" si="3"/>
        <v/>
      </c>
    </row>
    <row r="21" spans="1:22" ht="24" customHeight="1" x14ac:dyDescent="0.2">
      <c r="A21" s="38" t="str">
        <f>+IF('Tüm Deney Sonuçları'!B24="","",'Tüm Deney Sonuçları'!B24)</f>
        <v>K16</v>
      </c>
      <c r="B21" s="39">
        <f t="shared" si="0"/>
        <v>-2.0684084498951258</v>
      </c>
      <c r="C21" s="39">
        <f t="shared" si="4"/>
        <v>2.0684084498951258</v>
      </c>
      <c r="D21" s="40">
        <f>+IF('Tüm Deney Sonuçları'!D24="","",'Tüm Deney Sonuçları'!D24)</f>
        <v>25.7</v>
      </c>
      <c r="E21" s="41" t="str">
        <f t="shared" si="1"/>
        <v>K16</v>
      </c>
      <c r="F21" s="41" t="str">
        <f t="shared" si="2"/>
        <v/>
      </c>
      <c r="G21" s="41" t="str">
        <f t="shared" si="3"/>
        <v>K16</v>
      </c>
    </row>
    <row r="22" spans="1:22" ht="24" customHeight="1" x14ac:dyDescent="0.2">
      <c r="A22" s="38" t="str">
        <f>+IF('Tüm Deney Sonuçları'!B25="","",'Tüm Deney Sonuçları'!B25)</f>
        <v>K25</v>
      </c>
      <c r="B22" s="39">
        <f t="shared" si="0"/>
        <v>0.61649430513385683</v>
      </c>
      <c r="C22" s="39">
        <f t="shared" si="4"/>
        <v>0.61649430513385683</v>
      </c>
      <c r="D22" s="40">
        <f>+IF('Tüm Deney Sonuçları'!D25="","",'Tüm Deney Sonuçları'!D25)</f>
        <v>33</v>
      </c>
      <c r="E22" s="41" t="str">
        <f t="shared" si="1"/>
        <v>K25</v>
      </c>
      <c r="F22" s="41" t="str">
        <f t="shared" si="2"/>
        <v/>
      </c>
      <c r="G22" s="41" t="str">
        <f t="shared" si="3"/>
        <v/>
      </c>
    </row>
    <row r="23" spans="1:22" ht="24" customHeight="1" x14ac:dyDescent="0.2">
      <c r="A23" s="38" t="str">
        <f>+IF('Tüm Deney Sonuçları'!B26="","",'Tüm Deney Sonuçları'!B26)</f>
        <v>K34</v>
      </c>
      <c r="B23" s="39" t="str">
        <f t="shared" si="0"/>
        <v/>
      </c>
      <c r="C23" s="39" t="str">
        <f t="shared" si="4"/>
        <v/>
      </c>
      <c r="D23" s="40" t="str">
        <f>+IF('Tüm Deney Sonuçları'!D26="","",'Tüm Deney Sonuçları'!D26)</f>
        <v/>
      </c>
      <c r="E23" s="41" t="str">
        <f t="shared" si="1"/>
        <v/>
      </c>
      <c r="F23" s="41" t="str">
        <f t="shared" si="2"/>
        <v>K34</v>
      </c>
      <c r="G23" s="41" t="str">
        <f t="shared" si="3"/>
        <v/>
      </c>
    </row>
    <row r="24" spans="1:22" ht="24" customHeight="1" x14ac:dyDescent="0.2">
      <c r="A24" s="38" t="str">
        <f>+IF('Tüm Deney Sonuçları'!B27="","",'Tüm Deney Sonuçları'!B27)</f>
        <v/>
      </c>
      <c r="B24" s="39" t="str">
        <f t="shared" si="0"/>
        <v/>
      </c>
      <c r="C24" s="39" t="str">
        <f t="shared" si="4"/>
        <v/>
      </c>
      <c r="D24" s="40" t="str">
        <f>+IF('Tüm Deney Sonuçları'!D27="","",'Tüm Deney Sonuçları'!D27)</f>
        <v/>
      </c>
      <c r="E24" s="41" t="str">
        <f t="shared" si="1"/>
        <v/>
      </c>
      <c r="F24" s="41" t="str">
        <f t="shared" si="2"/>
        <v/>
      </c>
      <c r="G24" s="41" t="str">
        <f t="shared" si="3"/>
        <v/>
      </c>
    </row>
    <row r="25" spans="1:22" ht="24" customHeight="1" x14ac:dyDescent="0.2">
      <c r="A25" s="38" t="str">
        <f>+IF('Tüm Deney Sonuçları'!B28="","",'Tüm Deney Sonuçları'!B28)</f>
        <v/>
      </c>
      <c r="B25" s="39">
        <f t="shared" si="0"/>
        <v>0.61649430513385683</v>
      </c>
      <c r="C25" s="39">
        <f t="shared" si="4"/>
        <v>0.61649430513385683</v>
      </c>
      <c r="D25" s="40">
        <f>+IF('Tüm Deney Sonuçları'!D28="","",'Tüm Deney Sonuçları'!D28)</f>
        <v>33</v>
      </c>
      <c r="E25" s="41" t="str">
        <f t="shared" si="1"/>
        <v/>
      </c>
      <c r="F25" s="41" t="str">
        <f t="shared" si="2"/>
        <v/>
      </c>
      <c r="G25" s="41" t="str">
        <f t="shared" si="3"/>
        <v/>
      </c>
    </row>
    <row r="26" spans="1:22" ht="24" customHeight="1" x14ac:dyDescent="0.2">
      <c r="A26" s="38" t="str">
        <f>+IF('Tüm Deney Sonuçları'!B29="","",'Tüm Deney Sonuçları'!B29)</f>
        <v/>
      </c>
      <c r="B26" s="39">
        <f t="shared" si="0"/>
        <v>-0.30299293973908242</v>
      </c>
      <c r="C26" s="39">
        <f t="shared" si="4"/>
        <v>0.30299293973908242</v>
      </c>
      <c r="D26" s="40">
        <f>+IF('Tüm Deney Sonuçları'!D29="","",'Tüm Deney Sonuçları'!D29)</f>
        <v>30.5</v>
      </c>
      <c r="E26" s="41" t="str">
        <f t="shared" si="1"/>
        <v/>
      </c>
      <c r="F26" s="41" t="str">
        <f t="shared" si="2"/>
        <v/>
      </c>
      <c r="G26" s="41" t="str">
        <f t="shared" si="3"/>
        <v/>
      </c>
    </row>
    <row r="27" spans="1:22" ht="24" customHeight="1" x14ac:dyDescent="0.2">
      <c r="A27" s="38" t="str">
        <f>+IF('Tüm Deney Sonuçları'!B30="","",'Tüm Deney Sonuçları'!B30)</f>
        <v/>
      </c>
      <c r="B27" s="39">
        <f t="shared" si="0"/>
        <v>-1.3328186539967746</v>
      </c>
      <c r="C27" s="39">
        <f t="shared" si="4"/>
        <v>1.3328186539967746</v>
      </c>
      <c r="D27" s="40">
        <f>+IF('Tüm Deney Sonuçları'!D30="","",'Tüm Deney Sonuçları'!D30)</f>
        <v>27.7</v>
      </c>
      <c r="E27" s="41" t="str">
        <f t="shared" si="1"/>
        <v/>
      </c>
      <c r="F27" s="41" t="str">
        <f t="shared" si="2"/>
        <v/>
      </c>
      <c r="G27" s="41" t="str">
        <f t="shared" si="3"/>
        <v/>
      </c>
    </row>
    <row r="28" spans="1:22" ht="24" customHeight="1" x14ac:dyDescent="0.2">
      <c r="A28" s="38" t="str">
        <f>+IF('Tüm Deney Sonuçları'!B31="","",'Tüm Deney Sonuçları'!B31)</f>
        <v/>
      </c>
      <c r="B28" s="39">
        <f t="shared" si="0"/>
        <v>6.4801958210093283E-2</v>
      </c>
      <c r="C28" s="39">
        <f t="shared" si="4"/>
        <v>6.4801958210093283E-2</v>
      </c>
      <c r="D28" s="40">
        <f>+IF('Tüm Deney Sonuçları'!D31="","",'Tüm Deney Sonuçları'!D31)</f>
        <v>31.5</v>
      </c>
      <c r="E28" s="41" t="str">
        <f t="shared" si="1"/>
        <v/>
      </c>
      <c r="F28" s="41" t="str">
        <f t="shared" si="2"/>
        <v/>
      </c>
      <c r="G28" s="41" t="str">
        <f t="shared" si="3"/>
        <v/>
      </c>
    </row>
    <row r="29" spans="1:22" ht="33.950000000000003" customHeight="1" x14ac:dyDescent="0.2">
      <c r="A29" s="38" t="str">
        <f>+IF('Tüm Deney Sonuçları'!B32="","",'Tüm Deney Sonuçları'!B32)</f>
        <v/>
      </c>
      <c r="B29" s="39">
        <f t="shared" si="0"/>
        <v>0.24869940718468111</v>
      </c>
      <c r="C29" s="39">
        <f t="shared" si="4"/>
        <v>0.24869940718468111</v>
      </c>
      <c r="D29" s="40">
        <f>+IF('Tüm Deney Sonuçları'!D32="","",'Tüm Deney Sonuçları'!D32)</f>
        <v>32</v>
      </c>
      <c r="E29" s="41" t="str">
        <f t="shared" si="1"/>
        <v/>
      </c>
      <c r="F29" s="41" t="str">
        <f t="shared" si="2"/>
        <v/>
      </c>
      <c r="G29" s="41" t="str">
        <f t="shared" si="3"/>
        <v/>
      </c>
      <c r="K29" s="130" t="s">
        <v>43</v>
      </c>
      <c r="L29" s="131"/>
      <c r="M29" s="131"/>
      <c r="N29" s="131"/>
      <c r="O29" s="132"/>
      <c r="Q29" s="128" t="str">
        <f>+'Tüm Deney Sonuçları'!E7</f>
        <v>Deney 2 Sonuçları</v>
      </c>
      <c r="R29" s="128"/>
      <c r="S29" s="128"/>
      <c r="T29" s="128"/>
      <c r="U29" s="128"/>
      <c r="V29" s="128"/>
    </row>
    <row r="30" spans="1:22" ht="24" customHeight="1" x14ac:dyDescent="0.2">
      <c r="A30" s="38" t="str">
        <f>+IF('Tüm Deney Sonuçları'!B33="","",'Tüm Deney Sonuçları'!B33)</f>
        <v/>
      </c>
      <c r="B30" s="39">
        <f t="shared" si="0"/>
        <v>1.5727610398017142</v>
      </c>
      <c r="C30" s="39">
        <f t="shared" si="4"/>
        <v>1.5727610398017142</v>
      </c>
      <c r="D30" s="40">
        <f>+IF('Tüm Deney Sonuçları'!D33="","",'Tüm Deney Sonuçları'!D33)</f>
        <v>35.6</v>
      </c>
      <c r="E30" s="41" t="str">
        <f t="shared" si="1"/>
        <v/>
      </c>
      <c r="F30" s="41" t="str">
        <f t="shared" si="2"/>
        <v/>
      </c>
      <c r="G30" s="41" t="str">
        <f t="shared" si="3"/>
        <v/>
      </c>
      <c r="K30" s="34">
        <v>1</v>
      </c>
      <c r="L30" s="36">
        <v>0</v>
      </c>
      <c r="M30" s="36"/>
      <c r="N30" s="34">
        <v>1</v>
      </c>
      <c r="O30" s="36">
        <v>0</v>
      </c>
      <c r="Q30" s="125" t="s">
        <v>0</v>
      </c>
      <c r="R30" s="125"/>
      <c r="S30" s="125"/>
      <c r="T30" s="125"/>
      <c r="U30" s="125"/>
      <c r="V30" s="27">
        <f>COUNT(E6:E49)</f>
        <v>0</v>
      </c>
    </row>
    <row r="31" spans="1:22" ht="24" customHeight="1" x14ac:dyDescent="0.2">
      <c r="A31" s="38" t="str">
        <f>+IF('Tüm Deney Sonuçları'!B34="","",'Tüm Deney Sonuçları'!B34)</f>
        <v/>
      </c>
      <c r="B31" s="39">
        <f t="shared" si="0"/>
        <v>-0.11909549076449456</v>
      </c>
      <c r="C31" s="39">
        <f t="shared" si="4"/>
        <v>0.11909549076449456</v>
      </c>
      <c r="D31" s="40">
        <f>+IF('Tüm Deney Sonuçları'!D34="","",'Tüm Deney Sonuçları'!D34)</f>
        <v>31</v>
      </c>
      <c r="E31" s="41" t="str">
        <f t="shared" si="1"/>
        <v/>
      </c>
      <c r="F31" s="41" t="str">
        <f t="shared" si="2"/>
        <v/>
      </c>
      <c r="G31" s="41" t="str">
        <f t="shared" si="3"/>
        <v/>
      </c>
      <c r="K31" s="34">
        <v>45</v>
      </c>
      <c r="L31" s="36">
        <v>0</v>
      </c>
      <c r="M31" s="36"/>
      <c r="N31" s="34">
        <v>45</v>
      </c>
      <c r="O31" s="36">
        <v>0</v>
      </c>
      <c r="Q31" s="125" t="s">
        <v>1</v>
      </c>
      <c r="R31" s="125"/>
      <c r="S31" s="125"/>
      <c r="T31" s="125"/>
      <c r="U31" s="125"/>
      <c r="V31" s="27">
        <f>COUNTIF(D6:D49,"&lt;1")</f>
        <v>0</v>
      </c>
    </row>
    <row r="32" spans="1:22" ht="24" customHeight="1" x14ac:dyDescent="0.2">
      <c r="A32" s="38" t="str">
        <f>+IF('Tüm Deney Sonuçları'!B35="","",'Tüm Deney Sonuçları'!B35)</f>
        <v/>
      </c>
      <c r="B32" s="39" t="str">
        <f t="shared" si="0"/>
        <v/>
      </c>
      <c r="C32" s="39" t="str">
        <f t="shared" si="4"/>
        <v/>
      </c>
      <c r="D32" s="40" t="str">
        <f>+IF('Tüm Deney Sonuçları'!D35="","",'Tüm Deney Sonuçları'!D35)</f>
        <v/>
      </c>
      <c r="E32" s="41" t="str">
        <f t="shared" si="1"/>
        <v/>
      </c>
      <c r="F32" s="41" t="str">
        <f t="shared" si="2"/>
        <v/>
      </c>
      <c r="G32" s="41" t="str">
        <f t="shared" si="3"/>
        <v/>
      </c>
      <c r="J32" s="12"/>
      <c r="K32" s="34"/>
      <c r="L32" s="36"/>
      <c r="M32" s="36"/>
      <c r="N32" s="34"/>
      <c r="O32" s="36"/>
      <c r="Q32" s="125" t="s">
        <v>2</v>
      </c>
      <c r="R32" s="125"/>
      <c r="S32" s="125"/>
      <c r="T32" s="125"/>
      <c r="U32" s="125"/>
      <c r="V32" s="27">
        <f>COUNTIF(D6:D49,"&lt;2")-COUNTIF(D6:D49,"&lt;1")</f>
        <v>0</v>
      </c>
    </row>
    <row r="33" spans="1:52" ht="24" customHeight="1" x14ac:dyDescent="0.2">
      <c r="A33" s="38" t="str">
        <f>+IF('Tüm Deney Sonuçları'!B36="","",'Tüm Deney Sonuçları'!B36)</f>
        <v/>
      </c>
      <c r="B33" s="39" t="str">
        <f t="shared" si="0"/>
        <v/>
      </c>
      <c r="C33" s="39" t="str">
        <f t="shared" si="4"/>
        <v/>
      </c>
      <c r="D33" s="40" t="str">
        <f>+IF('Tüm Deney Sonuçları'!D36="","",'Tüm Deney Sonuçları'!D36)</f>
        <v/>
      </c>
      <c r="E33" s="41" t="str">
        <f t="shared" si="1"/>
        <v/>
      </c>
      <c r="F33" s="41" t="str">
        <f t="shared" si="2"/>
        <v/>
      </c>
      <c r="G33" s="41" t="str">
        <f t="shared" si="3"/>
        <v/>
      </c>
      <c r="J33" s="14"/>
      <c r="K33" s="34">
        <v>1</v>
      </c>
      <c r="L33" s="36">
        <v>1</v>
      </c>
      <c r="M33" s="36"/>
      <c r="N33" s="34">
        <v>1</v>
      </c>
      <c r="O33" s="36">
        <v>-1</v>
      </c>
      <c r="P33" s="15"/>
      <c r="Q33" s="125" t="s">
        <v>3</v>
      </c>
      <c r="R33" s="125"/>
      <c r="S33" s="125"/>
      <c r="T33" s="125"/>
      <c r="U33" s="125"/>
      <c r="V33" s="27">
        <f>COUNTIF(D6:D49,"&lt;3")-COUNTIF(D6:D49,"&lt;2")</f>
        <v>0</v>
      </c>
      <c r="W33" s="13"/>
      <c r="X33" s="16"/>
      <c r="Y33" s="13"/>
      <c r="Z33" s="13"/>
      <c r="AA33" s="15"/>
      <c r="AB33" s="15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</row>
    <row r="34" spans="1:52" ht="24" customHeight="1" x14ac:dyDescent="0.2">
      <c r="A34" s="38" t="str">
        <f>+IF('Tüm Deney Sonuçları'!B37="","",'Tüm Deney Sonuçları'!B37)</f>
        <v/>
      </c>
      <c r="B34" s="39" t="str">
        <f t="shared" si="0"/>
        <v/>
      </c>
      <c r="C34" s="39" t="str">
        <f t="shared" si="4"/>
        <v/>
      </c>
      <c r="D34" s="40" t="str">
        <f>+IF('Tüm Deney Sonuçları'!D37="","",'Tüm Deney Sonuçları'!D37)</f>
        <v/>
      </c>
      <c r="E34" s="41" t="str">
        <f t="shared" si="1"/>
        <v/>
      </c>
      <c r="F34" s="41" t="str">
        <f t="shared" si="2"/>
        <v/>
      </c>
      <c r="G34" s="41" t="str">
        <f t="shared" si="3"/>
        <v/>
      </c>
      <c r="J34" s="12"/>
      <c r="K34" s="34">
        <v>45</v>
      </c>
      <c r="L34" s="36">
        <v>1</v>
      </c>
      <c r="M34" s="36"/>
      <c r="N34" s="34">
        <v>45</v>
      </c>
      <c r="O34" s="36">
        <v>-1</v>
      </c>
      <c r="P34" s="12"/>
      <c r="Q34" s="125" t="s">
        <v>4</v>
      </c>
      <c r="R34" s="125"/>
      <c r="S34" s="125"/>
      <c r="T34" s="125"/>
      <c r="U34" s="125"/>
      <c r="V34" s="27">
        <f>COUNTIF(C6:C49,"&lt;6")-COUNTIF(C6:C49,"&lt;3")</f>
        <v>0</v>
      </c>
      <c r="X34" s="12"/>
      <c r="Y34" s="12"/>
      <c r="AA34" s="12"/>
      <c r="AB34" s="12"/>
    </row>
    <row r="35" spans="1:52" ht="24" customHeight="1" x14ac:dyDescent="0.2">
      <c r="A35" s="38" t="str">
        <f>+IF('Tüm Deney Sonuçları'!B38="","",'Tüm Deney Sonuçları'!B38)</f>
        <v/>
      </c>
      <c r="B35" s="39" t="str">
        <f t="shared" si="0"/>
        <v/>
      </c>
      <c r="C35" s="39" t="str">
        <f t="shared" si="4"/>
        <v/>
      </c>
      <c r="D35" s="40" t="str">
        <f>+IF('Tüm Deney Sonuçları'!D38="","",'Tüm Deney Sonuçları'!D38)</f>
        <v/>
      </c>
      <c r="E35" s="41" t="str">
        <f t="shared" si="1"/>
        <v/>
      </c>
      <c r="F35" s="41" t="str">
        <f t="shared" si="2"/>
        <v/>
      </c>
      <c r="G35" s="41" t="str">
        <f t="shared" si="3"/>
        <v/>
      </c>
      <c r="J35" s="15"/>
      <c r="K35" s="34"/>
      <c r="L35" s="36"/>
      <c r="M35" s="36"/>
      <c r="N35" s="34"/>
      <c r="O35" s="36"/>
      <c r="P35" s="15"/>
      <c r="Q35" s="125" t="s">
        <v>5</v>
      </c>
      <c r="R35" s="125"/>
      <c r="S35" s="125"/>
      <c r="T35" s="125"/>
      <c r="U35" s="125"/>
      <c r="V35" s="26">
        <f>AVERAGE(D6:D49)</f>
        <v>31.323809523809523</v>
      </c>
      <c r="W35" s="15"/>
      <c r="X35" s="12"/>
      <c r="Y35" s="15"/>
      <c r="Z35" s="15"/>
      <c r="AA35" s="12"/>
      <c r="AB35" s="15"/>
      <c r="AC35" s="15"/>
      <c r="AE35" s="15"/>
      <c r="AF35" s="15"/>
    </row>
    <row r="36" spans="1:52" ht="24" customHeight="1" x14ac:dyDescent="0.2">
      <c r="A36" s="38" t="str">
        <f>+IF('Tüm Deney Sonuçları'!B39="","",'Tüm Deney Sonuçları'!B39)</f>
        <v/>
      </c>
      <c r="B36" s="39">
        <f t="shared" si="0"/>
        <v>0.57971481533893876</v>
      </c>
      <c r="C36" s="39">
        <f t="shared" si="4"/>
        <v>0.57971481533893876</v>
      </c>
      <c r="D36" s="40">
        <f>+IF('Tüm Deney Sonuçları'!D39="","",'Tüm Deney Sonuçları'!D39)</f>
        <v>32.9</v>
      </c>
      <c r="E36" s="41" t="str">
        <f t="shared" si="1"/>
        <v/>
      </c>
      <c r="F36" s="41" t="str">
        <f t="shared" si="2"/>
        <v/>
      </c>
      <c r="G36" s="41" t="str">
        <f t="shared" si="3"/>
        <v/>
      </c>
      <c r="J36" s="18"/>
      <c r="K36" s="34">
        <v>1</v>
      </c>
      <c r="L36" s="36">
        <v>2</v>
      </c>
      <c r="M36" s="37"/>
      <c r="N36" s="34">
        <v>1</v>
      </c>
      <c r="O36" s="36">
        <v>-2</v>
      </c>
      <c r="P36" s="19"/>
      <c r="Q36" s="125" t="s">
        <v>40</v>
      </c>
      <c r="R36" s="125"/>
      <c r="S36" s="125"/>
      <c r="T36" s="125"/>
      <c r="U36" s="125"/>
      <c r="V36" s="26">
        <f>STDEV(D6:D49)</f>
        <v>2.7440671934019334</v>
      </c>
      <c r="W36" s="19"/>
      <c r="X36" s="17"/>
      <c r="Y36" s="19"/>
      <c r="Z36" s="19"/>
      <c r="AA36" s="17"/>
      <c r="AB36" s="20"/>
      <c r="AC36" s="20"/>
      <c r="AD36" s="17"/>
      <c r="AE36" s="21"/>
      <c r="AF36" s="21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</row>
    <row r="37" spans="1:52" ht="24" customHeight="1" x14ac:dyDescent="0.2">
      <c r="A37" s="38" t="str">
        <f>+IF('Tüm Deney Sonuçları'!B40="","",'Tüm Deney Sonuçları'!B40)</f>
        <v/>
      </c>
      <c r="B37" s="39" t="str">
        <f t="shared" si="0"/>
        <v/>
      </c>
      <c r="C37" s="39" t="str">
        <f t="shared" si="4"/>
        <v/>
      </c>
      <c r="D37" s="40" t="str">
        <f>+IF('Tüm Deney Sonuçları'!D40="","",'Tüm Deney Sonuçları'!D40)</f>
        <v/>
      </c>
      <c r="E37" s="41" t="str">
        <f t="shared" si="1"/>
        <v/>
      </c>
      <c r="F37" s="41" t="str">
        <f t="shared" si="2"/>
        <v/>
      </c>
      <c r="G37" s="41" t="str">
        <f t="shared" si="3"/>
        <v/>
      </c>
      <c r="J37" s="16"/>
      <c r="K37" s="34">
        <v>45</v>
      </c>
      <c r="L37" s="36">
        <v>2</v>
      </c>
      <c r="M37" s="37"/>
      <c r="N37" s="34">
        <v>45</v>
      </c>
      <c r="O37" s="36">
        <v>-2</v>
      </c>
      <c r="P37" s="12"/>
      <c r="Q37" s="125" t="s">
        <v>6</v>
      </c>
      <c r="R37" s="125"/>
      <c r="S37" s="125"/>
      <c r="T37" s="125"/>
      <c r="U37" s="125"/>
      <c r="V37" s="26">
        <f>+V36*100/V35</f>
        <v>8.7603239679903613</v>
      </c>
      <c r="W37" s="16"/>
      <c r="X37" s="13"/>
      <c r="Y37" s="12"/>
      <c r="Z37" s="16"/>
      <c r="AA37" s="13"/>
      <c r="AB37" s="12"/>
      <c r="AC37" s="16"/>
      <c r="AD37" s="13"/>
      <c r="AE37" s="16"/>
      <c r="AF37" s="16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</row>
    <row r="38" spans="1:52" ht="24" customHeight="1" x14ac:dyDescent="0.2">
      <c r="A38" s="38" t="str">
        <f>+IF('Tüm Deney Sonuçları'!B41="","",'Tüm Deney Sonuçları'!B41)</f>
        <v/>
      </c>
      <c r="B38" s="39" t="str">
        <f t="shared" si="0"/>
        <v/>
      </c>
      <c r="C38" s="39" t="str">
        <f t="shared" si="4"/>
        <v/>
      </c>
      <c r="D38" s="40" t="str">
        <f>+IF('Tüm Deney Sonuçları'!D41="","",'Tüm Deney Sonuçları'!D41)</f>
        <v/>
      </c>
      <c r="E38" s="41" t="str">
        <f t="shared" si="1"/>
        <v/>
      </c>
      <c r="F38" s="41" t="str">
        <f t="shared" si="2"/>
        <v/>
      </c>
      <c r="G38" s="41" t="str">
        <f t="shared" si="3"/>
        <v/>
      </c>
      <c r="H38" s="13"/>
      <c r="I38" s="13"/>
      <c r="J38" s="13"/>
      <c r="K38" s="34"/>
      <c r="L38" s="36"/>
      <c r="M38" s="36"/>
      <c r="N38" s="34"/>
      <c r="O38" s="36"/>
      <c r="P38" s="13"/>
      <c r="Q38" s="125" t="s">
        <v>7</v>
      </c>
      <c r="R38" s="125"/>
      <c r="S38" s="125"/>
      <c r="T38" s="125"/>
      <c r="U38" s="125"/>
      <c r="V38" s="26">
        <f>+MAX(D6:D49)</f>
        <v>38.700000000000003</v>
      </c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</row>
    <row r="39" spans="1:52" ht="24" customHeight="1" x14ac:dyDescent="0.2">
      <c r="A39" s="38" t="str">
        <f>+IF('Tüm Deney Sonuçları'!B42="","",'Tüm Deney Sonuçları'!B42)</f>
        <v/>
      </c>
      <c r="B39" s="39">
        <f t="shared" si="0"/>
        <v>6.4801958210093283E-2</v>
      </c>
      <c r="C39" s="39">
        <f t="shared" si="4"/>
        <v>6.4801958210093283E-2</v>
      </c>
      <c r="D39" s="40">
        <f>+IF('Tüm Deney Sonuçları'!D42="","",'Tüm Deney Sonuçları'!D42)</f>
        <v>31.5</v>
      </c>
      <c r="E39" s="41" t="str">
        <f t="shared" si="1"/>
        <v/>
      </c>
      <c r="F39" s="41" t="str">
        <f t="shared" si="2"/>
        <v/>
      </c>
      <c r="G39" s="41" t="str">
        <f t="shared" si="3"/>
        <v/>
      </c>
      <c r="H39" s="13"/>
      <c r="I39" s="13"/>
      <c r="J39" s="13"/>
      <c r="K39" s="34">
        <v>1</v>
      </c>
      <c r="L39" s="36">
        <v>3</v>
      </c>
      <c r="M39" s="36"/>
      <c r="N39" s="34">
        <v>1</v>
      </c>
      <c r="O39" s="36">
        <v>-3</v>
      </c>
      <c r="P39" s="13"/>
      <c r="Q39" s="125" t="s">
        <v>8</v>
      </c>
      <c r="R39" s="125"/>
      <c r="S39" s="125"/>
      <c r="T39" s="125"/>
      <c r="U39" s="125"/>
      <c r="V39" s="26">
        <f>+MIN(D6:D49)</f>
        <v>25.7</v>
      </c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</row>
    <row r="40" spans="1:52" ht="24" customHeight="1" x14ac:dyDescent="0.2">
      <c r="A40" s="38" t="str">
        <f>+IF('Tüm Deney Sonuçları'!B43="","",'Tüm Deney Sonuçları'!B43)</f>
        <v/>
      </c>
      <c r="B40" s="39" t="str">
        <f t="shared" si="0"/>
        <v/>
      </c>
      <c r="C40" s="39" t="str">
        <f t="shared" si="4"/>
        <v/>
      </c>
      <c r="D40" s="40" t="str">
        <f>+IF('Tüm Deney Sonuçları'!D43="","",'Tüm Deney Sonuçları'!D43)</f>
        <v/>
      </c>
      <c r="E40" s="41" t="str">
        <f t="shared" si="1"/>
        <v/>
      </c>
      <c r="F40" s="41" t="str">
        <f t="shared" si="2"/>
        <v/>
      </c>
      <c r="G40" s="41" t="str">
        <f t="shared" si="3"/>
        <v/>
      </c>
      <c r="H40" s="18"/>
      <c r="I40" s="18"/>
      <c r="J40" s="22"/>
      <c r="K40" s="34">
        <v>45</v>
      </c>
      <c r="L40" s="36">
        <v>3</v>
      </c>
      <c r="M40" s="36"/>
      <c r="N40" s="34">
        <v>45</v>
      </c>
      <c r="O40" s="36">
        <v>-3</v>
      </c>
      <c r="P40" s="13"/>
      <c r="Q40" s="125" t="s">
        <v>25</v>
      </c>
      <c r="R40" s="125"/>
      <c r="S40" s="125"/>
      <c r="T40" s="125"/>
      <c r="U40" s="125"/>
      <c r="V40" s="26">
        <f>+V36*100/V35</f>
        <v>8.7603239679903613</v>
      </c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</row>
    <row r="41" spans="1:52" ht="24" customHeight="1" x14ac:dyDescent="0.25">
      <c r="A41" s="38" t="str">
        <f>+IF('Tüm Deney Sonuçları'!B44="","",'Tüm Deney Sonuçları'!B44)</f>
        <v/>
      </c>
      <c r="B41" s="39" t="str">
        <f t="shared" si="0"/>
        <v/>
      </c>
      <c r="C41" s="39" t="str">
        <f t="shared" si="4"/>
        <v/>
      </c>
      <c r="D41" s="40" t="str">
        <f>+IF('Tüm Deney Sonuçları'!D44="","",'Tüm Deney Sonuçları'!D44)</f>
        <v/>
      </c>
      <c r="E41" s="41" t="str">
        <f t="shared" si="1"/>
        <v/>
      </c>
      <c r="F41" s="41" t="str">
        <f t="shared" si="2"/>
        <v/>
      </c>
      <c r="G41" s="41" t="str">
        <f t="shared" si="3"/>
        <v/>
      </c>
      <c r="H41" s="23"/>
      <c r="I41" s="23"/>
      <c r="J41" s="23"/>
      <c r="K41" s="23"/>
      <c r="L41" s="23"/>
      <c r="M41" s="23"/>
      <c r="N41" s="23"/>
      <c r="O41" s="23"/>
      <c r="P41" s="23"/>
      <c r="Q41" s="125" t="s">
        <v>26</v>
      </c>
      <c r="R41" s="125"/>
      <c r="S41" s="125"/>
      <c r="T41" s="125"/>
      <c r="U41" s="125"/>
      <c r="V41" s="26">
        <f>+(MAX(D6:D49)-MIN(D6:D49))*100/V35</f>
        <v>41.501976284584998</v>
      </c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4"/>
      <c r="AW41" s="24"/>
      <c r="AX41" s="24"/>
      <c r="AY41" s="24"/>
      <c r="AZ41" s="24"/>
    </row>
    <row r="42" spans="1:52" ht="24" customHeight="1" thickBot="1" x14ac:dyDescent="0.25">
      <c r="A42" s="38" t="str">
        <f>+IF('Tüm Deney Sonuçları'!B45="","",'Tüm Deney Sonuçları'!B45)</f>
        <v/>
      </c>
      <c r="B42" s="39" t="str">
        <f t="shared" si="0"/>
        <v/>
      </c>
      <c r="C42" s="39" t="str">
        <f t="shared" si="4"/>
        <v/>
      </c>
      <c r="D42" s="40" t="str">
        <f>+IF('Tüm Deney Sonuçları'!D45="","",'Tüm Deney Sonuçları'!D45)</f>
        <v/>
      </c>
      <c r="E42" s="41" t="str">
        <f t="shared" si="1"/>
        <v/>
      </c>
      <c r="F42" s="41" t="str">
        <f t="shared" si="2"/>
        <v/>
      </c>
      <c r="G42" s="41" t="str">
        <f t="shared" si="3"/>
        <v/>
      </c>
      <c r="Q42" s="125" t="s">
        <v>29</v>
      </c>
      <c r="R42" s="125"/>
      <c r="S42" s="125"/>
      <c r="T42" s="125"/>
      <c r="U42" s="125"/>
      <c r="V42" s="26" t="e">
        <f>+V36/SQRT(V30)</f>
        <v>#DIV/0!</v>
      </c>
    </row>
    <row r="43" spans="1:52" ht="35.1" customHeight="1" thickBot="1" x14ac:dyDescent="0.25">
      <c r="A43" s="38" t="str">
        <f>+IF('Tüm Deney Sonuçları'!B46="","",'Tüm Deney Sonuçları'!B46)</f>
        <v/>
      </c>
      <c r="B43" s="39">
        <f t="shared" si="0"/>
        <v>2.7129252234441594</v>
      </c>
      <c r="C43" s="39">
        <f t="shared" si="4"/>
        <v>2.7129252234441594</v>
      </c>
      <c r="D43" s="40">
        <f>+IF('Tüm Deney Sonuçları'!D46="","",'Tüm Deney Sonuçları'!D46)</f>
        <v>38.700000000000003</v>
      </c>
      <c r="E43" s="41" t="str">
        <f t="shared" si="1"/>
        <v/>
      </c>
      <c r="F43" s="41" t="str">
        <f t="shared" si="2"/>
        <v/>
      </c>
      <c r="G43" s="41" t="str">
        <f t="shared" si="3"/>
        <v/>
      </c>
      <c r="J43" s="126" t="s">
        <v>41</v>
      </c>
      <c r="K43" s="126"/>
      <c r="L43" s="126"/>
      <c r="M43" s="126"/>
      <c r="N43" s="126"/>
      <c r="O43" s="42">
        <v>3.1</v>
      </c>
      <c r="Q43" s="125" t="s">
        <v>42</v>
      </c>
      <c r="R43" s="125"/>
      <c r="S43" s="125"/>
      <c r="T43" s="125"/>
      <c r="U43" s="125"/>
      <c r="V43" s="25">
        <f>+$O$43*$V$35*2.8/100</f>
        <v>2.7189066666666664</v>
      </c>
    </row>
    <row r="44" spans="1:52" ht="22.5" customHeight="1" x14ac:dyDescent="0.2">
      <c r="A44" s="38" t="str">
        <f>+IF('Tüm Deney Sonuçları'!B47="","",'Tüm Deney Sonuçları'!B47)</f>
        <v/>
      </c>
      <c r="B44" s="39" t="str">
        <f t="shared" si="0"/>
        <v/>
      </c>
      <c r="C44" s="39" t="str">
        <f t="shared" si="4"/>
        <v/>
      </c>
      <c r="D44" s="40" t="str">
        <f>+IF('Tüm Deney Sonuçları'!D47="","",'Tüm Deney Sonuçları'!D47)</f>
        <v/>
      </c>
      <c r="E44" s="41" t="str">
        <f t="shared" si="1"/>
        <v/>
      </c>
      <c r="F44" s="41" t="str">
        <f t="shared" si="2"/>
        <v/>
      </c>
      <c r="G44" s="41" t="str">
        <f t="shared" si="3"/>
        <v/>
      </c>
    </row>
    <row r="45" spans="1:52" ht="18" x14ac:dyDescent="0.2">
      <c r="A45" s="38" t="str">
        <f>+IF('Tüm Deney Sonuçları'!B48="","",'Tüm Deney Sonuçları'!B48)</f>
        <v/>
      </c>
      <c r="B45" s="39" t="str">
        <f t="shared" si="0"/>
        <v/>
      </c>
      <c r="C45" s="39" t="str">
        <f t="shared" si="4"/>
        <v/>
      </c>
      <c r="D45" s="40" t="str">
        <f>+IF('Tüm Deney Sonuçları'!D48="","",'Tüm Deney Sonuçları'!D48)</f>
        <v/>
      </c>
      <c r="E45" s="41" t="str">
        <f t="shared" si="1"/>
        <v/>
      </c>
      <c r="F45" s="41" t="str">
        <f t="shared" si="2"/>
        <v/>
      </c>
      <c r="G45" s="41" t="str">
        <f t="shared" si="3"/>
        <v/>
      </c>
    </row>
    <row r="46" spans="1:52" ht="18" x14ac:dyDescent="0.2">
      <c r="A46" s="38" t="str">
        <f>+IF('Tüm Deney Sonuçları'!B49="","",'Tüm Deney Sonuçları'!B49)</f>
        <v/>
      </c>
      <c r="B46" s="39" t="str">
        <f t="shared" si="0"/>
        <v/>
      </c>
      <c r="C46" s="39" t="str">
        <f t="shared" si="4"/>
        <v/>
      </c>
      <c r="D46" s="40" t="str">
        <f>+IF('Tüm Deney Sonuçları'!D49="","",'Tüm Deney Sonuçları'!D49)</f>
        <v/>
      </c>
      <c r="E46" s="41" t="str">
        <f t="shared" si="1"/>
        <v/>
      </c>
      <c r="F46" s="41" t="str">
        <f t="shared" si="2"/>
        <v/>
      </c>
      <c r="G46" s="41" t="str">
        <f t="shared" ref="G46:G49" si="5">IF(C46&gt;2,A46,"")</f>
        <v/>
      </c>
    </row>
    <row r="47" spans="1:52" ht="18" x14ac:dyDescent="0.2">
      <c r="A47" s="38" t="str">
        <f>+IF('Tüm Deney Sonuçları'!B50="","",'Tüm Deney Sonuçları'!B50)</f>
        <v/>
      </c>
      <c r="B47" s="39" t="str">
        <f t="shared" si="0"/>
        <v/>
      </c>
      <c r="C47" s="39" t="str">
        <f t="shared" si="4"/>
        <v/>
      </c>
      <c r="D47" s="40" t="str">
        <f>+IF('Tüm Deney Sonuçları'!D50="","",'Tüm Deney Sonuçları'!D50)</f>
        <v/>
      </c>
      <c r="E47" s="41" t="str">
        <f t="shared" si="1"/>
        <v/>
      </c>
      <c r="F47" s="41" t="str">
        <f t="shared" si="2"/>
        <v/>
      </c>
      <c r="G47" s="41" t="str">
        <f t="shared" si="5"/>
        <v/>
      </c>
    </row>
    <row r="48" spans="1:52" ht="18" x14ac:dyDescent="0.2">
      <c r="A48" s="38" t="str">
        <f>+IF('Tüm Deney Sonuçları'!B51="","",'Tüm Deney Sonuçları'!B51)</f>
        <v/>
      </c>
      <c r="B48" s="39" t="str">
        <f t="shared" si="0"/>
        <v/>
      </c>
      <c r="C48" s="39" t="str">
        <f t="shared" si="4"/>
        <v/>
      </c>
      <c r="D48" s="40" t="str">
        <f>+IF('Tüm Deney Sonuçları'!D51="","",'Tüm Deney Sonuçları'!D51)</f>
        <v/>
      </c>
      <c r="E48" s="41" t="str">
        <f t="shared" si="1"/>
        <v/>
      </c>
      <c r="F48" s="41" t="str">
        <f t="shared" si="2"/>
        <v/>
      </c>
      <c r="G48" s="41" t="str">
        <f t="shared" si="5"/>
        <v/>
      </c>
    </row>
    <row r="49" spans="1:7" ht="18" x14ac:dyDescent="0.2">
      <c r="A49" s="38" t="str">
        <f>+IF('Tüm Deney Sonuçları'!B52="","",'Tüm Deney Sonuçları'!B52)</f>
        <v/>
      </c>
      <c r="B49" s="39" t="str">
        <f t="shared" si="0"/>
        <v/>
      </c>
      <c r="C49" s="39" t="str">
        <f t="shared" si="4"/>
        <v/>
      </c>
      <c r="D49" s="40" t="str">
        <f>+IF('Tüm Deney Sonuçları'!D52="","",'Tüm Deney Sonuçları'!D52)</f>
        <v/>
      </c>
      <c r="E49" s="41" t="str">
        <f t="shared" si="1"/>
        <v/>
      </c>
      <c r="F49" s="41" t="str">
        <f t="shared" si="2"/>
        <v/>
      </c>
      <c r="G49" s="41" t="str">
        <f t="shared" si="5"/>
        <v/>
      </c>
    </row>
  </sheetData>
  <mergeCells count="21">
    <mergeCell ref="A1:A4"/>
    <mergeCell ref="B1:E1"/>
    <mergeCell ref="B2:E2"/>
    <mergeCell ref="B3:E4"/>
    <mergeCell ref="K29:O29"/>
    <mergeCell ref="Q43:U43"/>
    <mergeCell ref="J43:N43"/>
    <mergeCell ref="Q34:U34"/>
    <mergeCell ref="Q29:V29"/>
    <mergeCell ref="Q30:U30"/>
    <mergeCell ref="Q31:U31"/>
    <mergeCell ref="Q32:U32"/>
    <mergeCell ref="Q33:U33"/>
    <mergeCell ref="Q41:U41"/>
    <mergeCell ref="Q42:U42"/>
    <mergeCell ref="Q35:U35"/>
    <mergeCell ref="Q36:U36"/>
    <mergeCell ref="Q37:U37"/>
    <mergeCell ref="Q38:U38"/>
    <mergeCell ref="Q39:U39"/>
    <mergeCell ref="Q40:U4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9"/>
  <sheetViews>
    <sheetView zoomScale="50" zoomScaleNormal="50" workbookViewId="0">
      <selection activeCell="G2" sqref="G2:G4"/>
    </sheetView>
  </sheetViews>
  <sheetFormatPr defaultColWidth="8.7109375" defaultRowHeight="15" x14ac:dyDescent="0.2"/>
  <cols>
    <col min="1" max="1" width="23.28515625" style="11" customWidth="1"/>
    <col min="2" max="2" width="28.5703125" style="11" customWidth="1"/>
    <col min="3" max="3" width="27.5703125" style="11" customWidth="1"/>
    <col min="4" max="4" width="23.85546875" style="11" customWidth="1"/>
    <col min="5" max="5" width="22.28515625" style="11" customWidth="1"/>
    <col min="6" max="6" width="26.42578125" style="11" customWidth="1"/>
    <col min="7" max="7" width="25.28515625" style="11" customWidth="1"/>
    <col min="8" max="8" width="17.42578125" style="11" customWidth="1"/>
    <col min="9" max="49" width="10.5703125" style="11" customWidth="1"/>
    <col min="50" max="16384" width="8.7109375" style="11"/>
  </cols>
  <sheetData>
    <row r="1" spans="1:8" ht="30" customHeight="1" x14ac:dyDescent="0.2">
      <c r="A1" s="110"/>
      <c r="B1" s="108" t="s">
        <v>113</v>
      </c>
      <c r="C1" s="108"/>
      <c r="D1" s="108"/>
      <c r="E1" s="108"/>
      <c r="F1" s="87" t="s">
        <v>114</v>
      </c>
      <c r="G1" s="87" t="s">
        <v>130</v>
      </c>
      <c r="H1" s="28"/>
    </row>
    <row r="2" spans="1:8" ht="24" customHeight="1" x14ac:dyDescent="0.2">
      <c r="A2" s="110"/>
      <c r="B2" s="109" t="s">
        <v>115</v>
      </c>
      <c r="C2" s="109"/>
      <c r="D2" s="109"/>
      <c r="E2" s="109"/>
      <c r="F2" s="87" t="s">
        <v>116</v>
      </c>
      <c r="G2" s="88" t="s">
        <v>152</v>
      </c>
    </row>
    <row r="3" spans="1:8" ht="24" customHeight="1" x14ac:dyDescent="0.2">
      <c r="A3" s="110"/>
      <c r="B3" s="109" t="s">
        <v>151</v>
      </c>
      <c r="C3" s="109"/>
      <c r="D3" s="109"/>
      <c r="E3" s="109"/>
      <c r="F3" s="87" t="s">
        <v>117</v>
      </c>
      <c r="G3" s="136" t="s">
        <v>153</v>
      </c>
    </row>
    <row r="4" spans="1:8" ht="24" customHeight="1" x14ac:dyDescent="0.2">
      <c r="A4" s="110"/>
      <c r="B4" s="109"/>
      <c r="C4" s="109"/>
      <c r="D4" s="109"/>
      <c r="E4" s="109"/>
      <c r="F4" s="87" t="s">
        <v>118</v>
      </c>
      <c r="G4" s="136"/>
    </row>
    <row r="5" spans="1:8" ht="66" customHeight="1" x14ac:dyDescent="0.2">
      <c r="A5" s="31" t="s">
        <v>148</v>
      </c>
      <c r="B5" s="31" t="s">
        <v>27</v>
      </c>
      <c r="C5" s="31" t="s">
        <v>28</v>
      </c>
      <c r="D5" s="31" t="s">
        <v>30</v>
      </c>
      <c r="E5" s="31" t="s">
        <v>31</v>
      </c>
      <c r="F5" s="31" t="s">
        <v>32</v>
      </c>
      <c r="G5" s="31" t="s">
        <v>33</v>
      </c>
    </row>
    <row r="6" spans="1:8" ht="24" customHeight="1" x14ac:dyDescent="0.25">
      <c r="A6" s="32" t="str">
        <f>+IF('Tüm Deney Sonuçları'!B9="","",'Tüm Deney Sonuçları'!B9)</f>
        <v>K5</v>
      </c>
      <c r="B6" s="33">
        <f>+IF(D6="","",(D6-$V$35)/$V$43)</f>
        <v>0.12791167362326675</v>
      </c>
      <c r="C6" s="33">
        <f>IF(B6="","",ABS(B6:B49))</f>
        <v>0.12791167362326675</v>
      </c>
      <c r="D6" s="35">
        <f>+IF('Tüm Deney Sonuçları'!E9="","",'Tüm Deney Sonuçları'!E9)</f>
        <v>3.6</v>
      </c>
      <c r="E6" s="34" t="str">
        <f>+IF(B6="","",A6)</f>
        <v>K5</v>
      </c>
      <c r="F6" s="34" t="str">
        <f>IF(C6="",A6,"")</f>
        <v/>
      </c>
      <c r="G6" s="34" t="str">
        <f>IF(B6="","",IF(C6&gt;2,A6,""))</f>
        <v/>
      </c>
    </row>
    <row r="7" spans="1:8" ht="24" customHeight="1" x14ac:dyDescent="0.25">
      <c r="A7" s="32" t="str">
        <f>+IF('Tüm Deney Sonuçları'!B10="","",'Tüm Deney Sonuçları'!B10)</f>
        <v>K2</v>
      </c>
      <c r="B7" s="33">
        <f t="shared" ref="B7:B49" si="0">+IF(D7="","",(D7-$V$35)/$V$43)</f>
        <v>-7.4054126834522616E-2</v>
      </c>
      <c r="C7" s="33">
        <f>IF(B7="","",ABS(B7:B49))</f>
        <v>7.4054126834522616E-2</v>
      </c>
      <c r="D7" s="35">
        <f>+IF('Tüm Deney Sonuçları'!E10="","",'Tüm Deney Sonuçları'!E10)</f>
        <v>3.5</v>
      </c>
      <c r="E7" s="34" t="str">
        <f t="shared" ref="E7:E49" si="1">+IF(B7="","",A7)</f>
        <v>K2</v>
      </c>
      <c r="F7" s="34" t="str">
        <f t="shared" ref="F7:F49" si="2">IF(C7="",A7,"")</f>
        <v/>
      </c>
      <c r="G7" s="34" t="str">
        <f t="shared" ref="G7:G45" si="3">IF(B7="","",IF(C7&gt;2,A7,""))</f>
        <v/>
      </c>
    </row>
    <row r="8" spans="1:8" ht="24" customHeight="1" x14ac:dyDescent="0.25">
      <c r="A8" s="32" t="str">
        <f>+IF('Tüm Deney Sonuçları'!B11="","",'Tüm Deney Sonuçları'!B11)</f>
        <v>K3</v>
      </c>
      <c r="B8" s="33" t="str">
        <f t="shared" si="0"/>
        <v/>
      </c>
      <c r="C8" s="33" t="str">
        <f>IF(B8="","",ABS(B8:B49))</f>
        <v/>
      </c>
      <c r="D8" s="35" t="str">
        <f>+IF('Tüm Deney Sonuçları'!E11="","",'Tüm Deney Sonuçları'!E11)</f>
        <v/>
      </c>
      <c r="E8" s="34" t="str">
        <f t="shared" si="1"/>
        <v/>
      </c>
      <c r="F8" s="34" t="str">
        <f t="shared" si="2"/>
        <v>K3</v>
      </c>
      <c r="G8" s="34" t="str">
        <f t="shared" si="3"/>
        <v/>
      </c>
    </row>
    <row r="9" spans="1:8" ht="24" customHeight="1" x14ac:dyDescent="0.25">
      <c r="A9" s="32" t="str">
        <f>+IF('Tüm Deney Sonuçları'!B12="","",'Tüm Deney Sonuçları'!B12)</f>
        <v>K8</v>
      </c>
      <c r="B9" s="33" t="str">
        <f t="shared" si="0"/>
        <v/>
      </c>
      <c r="C9" s="33" t="str">
        <f>IF(B9="","",ABS(B9:B49))</f>
        <v/>
      </c>
      <c r="D9" s="35" t="str">
        <f>+IF('Tüm Deney Sonuçları'!E12="","",'Tüm Deney Sonuçları'!E12)</f>
        <v/>
      </c>
      <c r="E9" s="34" t="str">
        <f t="shared" si="1"/>
        <v/>
      </c>
      <c r="F9" s="34" t="str">
        <f t="shared" si="2"/>
        <v>K8</v>
      </c>
      <c r="G9" s="34" t="str">
        <f t="shared" si="3"/>
        <v/>
      </c>
    </row>
    <row r="10" spans="1:8" ht="24" customHeight="1" x14ac:dyDescent="0.25">
      <c r="A10" s="32" t="str">
        <f>+IF('Tüm Deney Sonuçları'!B13="","",'Tüm Deney Sonuçları'!B13)</f>
        <v>K9</v>
      </c>
      <c r="B10" s="33" t="str">
        <f t="shared" si="0"/>
        <v/>
      </c>
      <c r="C10" s="33" t="str">
        <f>IF(B10="","",ABS(B10:B49))</f>
        <v/>
      </c>
      <c r="D10" s="35" t="str">
        <f>+IF('Tüm Deney Sonuçları'!E13="","",'Tüm Deney Sonuçları'!E13)</f>
        <v/>
      </c>
      <c r="E10" s="34" t="str">
        <f t="shared" si="1"/>
        <v/>
      </c>
      <c r="F10" s="34" t="str">
        <f t="shared" si="2"/>
        <v>K9</v>
      </c>
      <c r="G10" s="34" t="str">
        <f t="shared" si="3"/>
        <v/>
      </c>
    </row>
    <row r="11" spans="1:8" ht="24" customHeight="1" x14ac:dyDescent="0.25">
      <c r="A11" s="32" t="str">
        <f>+IF('Tüm Deney Sonuçları'!B14="","",'Tüm Deney Sonuçları'!B14)</f>
        <v>K12</v>
      </c>
      <c r="B11" s="33" t="str">
        <f t="shared" si="0"/>
        <v/>
      </c>
      <c r="C11" s="33" t="str">
        <f>IF(B11="","",ABS(B11:B49))</f>
        <v/>
      </c>
      <c r="D11" s="35" t="str">
        <f>+IF('Tüm Deney Sonuçları'!E14="","",'Tüm Deney Sonuçları'!E14)</f>
        <v/>
      </c>
      <c r="E11" s="34" t="str">
        <f t="shared" si="1"/>
        <v/>
      </c>
      <c r="F11" s="34" t="str">
        <f t="shared" si="2"/>
        <v>K12</v>
      </c>
      <c r="G11" s="34" t="str">
        <f t="shared" si="3"/>
        <v/>
      </c>
    </row>
    <row r="12" spans="1:8" ht="24" customHeight="1" x14ac:dyDescent="0.25">
      <c r="A12" s="32" t="str">
        <f>+IF('Tüm Deney Sonuçları'!B15="","",'Tüm Deney Sonuçları'!B15)</f>
        <v>K15</v>
      </c>
      <c r="B12" s="33" t="str">
        <f t="shared" si="0"/>
        <v/>
      </c>
      <c r="C12" s="33" t="str">
        <f>IF(B12="","",ABS(B12:B49))</f>
        <v/>
      </c>
      <c r="D12" s="35" t="str">
        <f>+IF('Tüm Deney Sonuçları'!E15="","",'Tüm Deney Sonuçları'!E15)</f>
        <v/>
      </c>
      <c r="E12" s="34" t="str">
        <f t="shared" si="1"/>
        <v/>
      </c>
      <c r="F12" s="34" t="str">
        <f t="shared" si="2"/>
        <v>K15</v>
      </c>
      <c r="G12" s="34" t="str">
        <f t="shared" si="3"/>
        <v/>
      </c>
    </row>
    <row r="13" spans="1:8" ht="24" customHeight="1" x14ac:dyDescent="0.25">
      <c r="A13" s="32" t="str">
        <f>+IF('Tüm Deney Sonuçları'!B16="","",'Tüm Deney Sonuçları'!B16)</f>
        <v>K22</v>
      </c>
      <c r="B13" s="33" t="str">
        <f t="shared" si="0"/>
        <v/>
      </c>
      <c r="C13" s="33" t="str">
        <f>IF(B13="","",ABS(B13:B49))</f>
        <v/>
      </c>
      <c r="D13" s="35" t="str">
        <f>+IF('Tüm Deney Sonuçları'!E16="","",'Tüm Deney Sonuçları'!E16)</f>
        <v/>
      </c>
      <c r="E13" s="34" t="str">
        <f t="shared" si="1"/>
        <v/>
      </c>
      <c r="F13" s="34" t="str">
        <f t="shared" si="2"/>
        <v>K22</v>
      </c>
      <c r="G13" s="34" t="str">
        <f t="shared" si="3"/>
        <v/>
      </c>
    </row>
    <row r="14" spans="1:8" ht="24" customHeight="1" x14ac:dyDescent="0.25">
      <c r="A14" s="32" t="str">
        <f>+IF('Tüm Deney Sonuçları'!B17="","",'Tüm Deney Sonuçları'!B17)</f>
        <v>K34</v>
      </c>
      <c r="B14" s="33">
        <f t="shared" si="0"/>
        <v>-0.27601992729231195</v>
      </c>
      <c r="C14" s="33">
        <f>IF(B14="","",ABS(B14:B49))</f>
        <v>0.27601992729231195</v>
      </c>
      <c r="D14" s="35">
        <f>+IF('Tüm Deney Sonuçları'!E17="","",'Tüm Deney Sonuçları'!E17)</f>
        <v>3.4</v>
      </c>
      <c r="E14" s="34" t="str">
        <f t="shared" si="1"/>
        <v>K34</v>
      </c>
      <c r="F14" s="34" t="str">
        <f t="shared" si="2"/>
        <v/>
      </c>
      <c r="G14" s="34" t="str">
        <f t="shared" si="3"/>
        <v/>
      </c>
    </row>
    <row r="15" spans="1:8" ht="24" customHeight="1" x14ac:dyDescent="0.25">
      <c r="A15" s="32" t="str">
        <f>+IF('Tüm Deney Sonuçları'!B18="","",'Tüm Deney Sonuçları'!B18)</f>
        <v>K5</v>
      </c>
      <c r="B15" s="33" t="str">
        <f t="shared" si="0"/>
        <v/>
      </c>
      <c r="C15" s="33" t="str">
        <f>IF(B15="","",ABS(B15:B49))</f>
        <v/>
      </c>
      <c r="D15" s="35" t="str">
        <f>+IF('Tüm Deney Sonuçları'!E18="","",'Tüm Deney Sonuçları'!E18)</f>
        <v/>
      </c>
      <c r="E15" s="34" t="str">
        <f t="shared" si="1"/>
        <v/>
      </c>
      <c r="F15" s="34" t="str">
        <f t="shared" si="2"/>
        <v>K5</v>
      </c>
      <c r="G15" s="34" t="str">
        <f t="shared" si="3"/>
        <v/>
      </c>
    </row>
    <row r="16" spans="1:8" ht="24" customHeight="1" x14ac:dyDescent="0.25">
      <c r="A16" s="32" t="str">
        <f>+IF('Tüm Deney Sonuçları'!B19="","",'Tüm Deney Sonuçları'!B19)</f>
        <v>K13</v>
      </c>
      <c r="B16" s="33">
        <f t="shared" si="0"/>
        <v>-0.27601992729231195</v>
      </c>
      <c r="C16" s="33">
        <f>IF(B16="","",ABS(B16:B49))</f>
        <v>0.27601992729231195</v>
      </c>
      <c r="D16" s="35">
        <f>+IF('Tüm Deney Sonuçları'!E19="","",'Tüm Deney Sonuçları'!E19)</f>
        <v>3.4</v>
      </c>
      <c r="E16" s="34" t="str">
        <f t="shared" si="1"/>
        <v>K13</v>
      </c>
      <c r="F16" s="34" t="str">
        <f t="shared" si="2"/>
        <v/>
      </c>
      <c r="G16" s="34" t="str">
        <f t="shared" si="3"/>
        <v/>
      </c>
    </row>
    <row r="17" spans="1:22" ht="24" customHeight="1" x14ac:dyDescent="0.25">
      <c r="A17" s="32" t="str">
        <f>+IF('Tüm Deney Sonuçları'!B20="","",'Tüm Deney Sonuçları'!B20)</f>
        <v>K19</v>
      </c>
      <c r="B17" s="33">
        <f t="shared" si="0"/>
        <v>-0.27601992729231195</v>
      </c>
      <c r="C17" s="33">
        <f t="shared" ref="C17:C49" si="4">IF(B17="","",ABS(B17:B49))</f>
        <v>0.27601992729231195</v>
      </c>
      <c r="D17" s="35">
        <f>+IF('Tüm Deney Sonuçları'!E20="","",'Tüm Deney Sonuçları'!E20)</f>
        <v>3.4</v>
      </c>
      <c r="E17" s="34" t="str">
        <f t="shared" si="1"/>
        <v>K19</v>
      </c>
      <c r="F17" s="34" t="str">
        <f t="shared" si="2"/>
        <v/>
      </c>
      <c r="G17" s="34" t="str">
        <f t="shared" si="3"/>
        <v/>
      </c>
    </row>
    <row r="18" spans="1:22" ht="24" customHeight="1" x14ac:dyDescent="0.25">
      <c r="A18" s="32" t="str">
        <f>+IF('Tüm Deney Sonuçları'!B21="","",'Tüm Deney Sonuçları'!B21)</f>
        <v>K8</v>
      </c>
      <c r="B18" s="33" t="str">
        <f t="shared" si="0"/>
        <v/>
      </c>
      <c r="C18" s="33" t="str">
        <f t="shared" si="4"/>
        <v/>
      </c>
      <c r="D18" s="35" t="str">
        <f>+IF('Tüm Deney Sonuçları'!E21="","",'Tüm Deney Sonuçları'!E21)</f>
        <v/>
      </c>
      <c r="E18" s="34" t="str">
        <f t="shared" si="1"/>
        <v/>
      </c>
      <c r="F18" s="34" t="str">
        <f t="shared" si="2"/>
        <v>K8</v>
      </c>
      <c r="G18" s="34" t="str">
        <f t="shared" si="3"/>
        <v/>
      </c>
    </row>
    <row r="19" spans="1:22" ht="24" customHeight="1" x14ac:dyDescent="0.25">
      <c r="A19" s="32" t="str">
        <f>+IF('Tüm Deney Sonuçları'!B22="","",'Tüm Deney Sonuçları'!B22)</f>
        <v>K9</v>
      </c>
      <c r="B19" s="33" t="str">
        <f t="shared" si="0"/>
        <v/>
      </c>
      <c r="C19" s="33" t="str">
        <f t="shared" si="4"/>
        <v/>
      </c>
      <c r="D19" s="35" t="str">
        <f>+IF('Tüm Deney Sonuçları'!E22="","",'Tüm Deney Sonuçları'!E22)</f>
        <v/>
      </c>
      <c r="E19" s="34" t="str">
        <f t="shared" si="1"/>
        <v/>
      </c>
      <c r="F19" s="34" t="str">
        <f t="shared" si="2"/>
        <v>K9</v>
      </c>
      <c r="G19" s="34" t="str">
        <f t="shared" si="3"/>
        <v/>
      </c>
    </row>
    <row r="20" spans="1:22" ht="24" customHeight="1" x14ac:dyDescent="0.25">
      <c r="A20" s="32" t="str">
        <f>+IF('Tüm Deney Sonuçları'!B23="","",'Tüm Deney Sonuçları'!B23)</f>
        <v>K17</v>
      </c>
      <c r="B20" s="33" t="str">
        <f t="shared" si="0"/>
        <v/>
      </c>
      <c r="C20" s="33" t="str">
        <f t="shared" si="4"/>
        <v/>
      </c>
      <c r="D20" s="35" t="str">
        <f>+IF('Tüm Deney Sonuçları'!E23="","",'Tüm Deney Sonuçları'!E23)</f>
        <v/>
      </c>
      <c r="E20" s="34" t="str">
        <f t="shared" si="1"/>
        <v/>
      </c>
      <c r="F20" s="34" t="str">
        <f t="shared" si="2"/>
        <v>K17</v>
      </c>
      <c r="G20" s="34" t="str">
        <f t="shared" si="3"/>
        <v/>
      </c>
    </row>
    <row r="21" spans="1:22" ht="24" customHeight="1" x14ac:dyDescent="0.25">
      <c r="A21" s="32" t="str">
        <f>+IF('Tüm Deney Sonuçları'!B24="","",'Tüm Deney Sonuçları'!B24)</f>
        <v>K16</v>
      </c>
      <c r="B21" s="33" t="str">
        <f t="shared" si="0"/>
        <v/>
      </c>
      <c r="C21" s="33" t="str">
        <f t="shared" si="4"/>
        <v/>
      </c>
      <c r="D21" s="35" t="str">
        <f>+IF('Tüm Deney Sonuçları'!E24="","",'Tüm Deney Sonuçları'!E24)</f>
        <v/>
      </c>
      <c r="E21" s="34" t="str">
        <f t="shared" si="1"/>
        <v/>
      </c>
      <c r="F21" s="34" t="str">
        <f t="shared" si="2"/>
        <v>K16</v>
      </c>
      <c r="G21" s="34" t="str">
        <f t="shared" si="3"/>
        <v/>
      </c>
    </row>
    <row r="22" spans="1:22" ht="24" customHeight="1" x14ac:dyDescent="0.25">
      <c r="A22" s="32" t="str">
        <f>+IF('Tüm Deney Sonuçları'!B25="","",'Tüm Deney Sonuçları'!B25)</f>
        <v>K25</v>
      </c>
      <c r="B22" s="33" t="str">
        <f t="shared" si="0"/>
        <v/>
      </c>
      <c r="C22" s="33" t="str">
        <f t="shared" si="4"/>
        <v/>
      </c>
      <c r="D22" s="35" t="str">
        <f>+IF('Tüm Deney Sonuçları'!E25="","",'Tüm Deney Sonuçları'!E25)</f>
        <v/>
      </c>
      <c r="E22" s="34" t="str">
        <f t="shared" si="1"/>
        <v/>
      </c>
      <c r="F22" s="34" t="str">
        <f t="shared" si="2"/>
        <v>K25</v>
      </c>
      <c r="G22" s="34" t="str">
        <f t="shared" si="3"/>
        <v/>
      </c>
    </row>
    <row r="23" spans="1:22" ht="24" customHeight="1" x14ac:dyDescent="0.25">
      <c r="A23" s="32" t="str">
        <f>+IF('Tüm Deney Sonuçları'!B26="","",'Tüm Deney Sonuçları'!B26)</f>
        <v>K34</v>
      </c>
      <c r="B23" s="33" t="str">
        <f t="shared" si="0"/>
        <v/>
      </c>
      <c r="C23" s="33" t="str">
        <f t="shared" si="4"/>
        <v/>
      </c>
      <c r="D23" s="35" t="str">
        <f>+IF('Tüm Deney Sonuçları'!E26="","",'Tüm Deney Sonuçları'!E26)</f>
        <v/>
      </c>
      <c r="E23" s="34" t="str">
        <f t="shared" si="1"/>
        <v/>
      </c>
      <c r="F23" s="34" t="str">
        <f t="shared" si="2"/>
        <v>K34</v>
      </c>
      <c r="G23" s="34" t="str">
        <f t="shared" si="3"/>
        <v/>
      </c>
    </row>
    <row r="24" spans="1:22" ht="24" customHeight="1" x14ac:dyDescent="0.25">
      <c r="A24" s="32" t="str">
        <f>+IF('Tüm Deney Sonuçları'!B27="","",'Tüm Deney Sonuçları'!B27)</f>
        <v/>
      </c>
      <c r="B24" s="33" t="str">
        <f t="shared" si="0"/>
        <v/>
      </c>
      <c r="C24" s="33" t="str">
        <f t="shared" si="4"/>
        <v/>
      </c>
      <c r="D24" s="35" t="str">
        <f>+IF('Tüm Deney Sonuçları'!E27="","",'Tüm Deney Sonuçları'!E27)</f>
        <v/>
      </c>
      <c r="E24" s="34" t="str">
        <f t="shared" si="1"/>
        <v/>
      </c>
      <c r="F24" s="34" t="str">
        <f t="shared" si="2"/>
        <v/>
      </c>
      <c r="G24" s="34" t="str">
        <f t="shared" si="3"/>
        <v/>
      </c>
    </row>
    <row r="25" spans="1:22" ht="24" customHeight="1" x14ac:dyDescent="0.25">
      <c r="A25" s="32" t="str">
        <f>+IF('Tüm Deney Sonuçları'!B28="","",'Tüm Deney Sonuçları'!B28)</f>
        <v/>
      </c>
      <c r="B25" s="33" t="str">
        <f t="shared" si="0"/>
        <v/>
      </c>
      <c r="C25" s="33" t="str">
        <f t="shared" si="4"/>
        <v/>
      </c>
      <c r="D25" s="35" t="str">
        <f>+IF('Tüm Deney Sonuçları'!E28="","",'Tüm Deney Sonuçları'!E28)</f>
        <v/>
      </c>
      <c r="E25" s="34" t="str">
        <f t="shared" si="1"/>
        <v/>
      </c>
      <c r="F25" s="34" t="str">
        <f t="shared" si="2"/>
        <v/>
      </c>
      <c r="G25" s="34" t="str">
        <f t="shared" si="3"/>
        <v/>
      </c>
    </row>
    <row r="26" spans="1:22" ht="24" customHeight="1" x14ac:dyDescent="0.25">
      <c r="A26" s="32" t="str">
        <f>+IF('Tüm Deney Sonuçları'!B29="","",'Tüm Deney Sonuçları'!B29)</f>
        <v/>
      </c>
      <c r="B26" s="33" t="str">
        <f t="shared" si="0"/>
        <v/>
      </c>
      <c r="C26" s="33" t="str">
        <f t="shared" si="4"/>
        <v/>
      </c>
      <c r="D26" s="35" t="str">
        <f>+IF('Tüm Deney Sonuçları'!E29="","",'Tüm Deney Sonuçları'!E29)</f>
        <v/>
      </c>
      <c r="E26" s="34" t="str">
        <f t="shared" si="1"/>
        <v/>
      </c>
      <c r="F26" s="34" t="str">
        <f t="shared" si="2"/>
        <v/>
      </c>
      <c r="G26" s="34" t="str">
        <f t="shared" si="3"/>
        <v/>
      </c>
    </row>
    <row r="27" spans="1:22" ht="24" customHeight="1" x14ac:dyDescent="0.25">
      <c r="A27" s="32" t="str">
        <f>+IF('Tüm Deney Sonuçları'!B30="","",'Tüm Deney Sonuçları'!B30)</f>
        <v/>
      </c>
      <c r="B27" s="33" t="str">
        <f t="shared" si="0"/>
        <v/>
      </c>
      <c r="C27" s="33" t="str">
        <f t="shared" si="4"/>
        <v/>
      </c>
      <c r="D27" s="35" t="str">
        <f>+IF('Tüm Deney Sonuçları'!E30="","",'Tüm Deney Sonuçları'!E30)</f>
        <v/>
      </c>
      <c r="E27" s="34" t="str">
        <f t="shared" si="1"/>
        <v/>
      </c>
      <c r="F27" s="34" t="str">
        <f t="shared" si="2"/>
        <v/>
      </c>
      <c r="G27" s="34" t="str">
        <f t="shared" si="3"/>
        <v/>
      </c>
    </row>
    <row r="28" spans="1:22" ht="24" customHeight="1" x14ac:dyDescent="0.25">
      <c r="A28" s="32" t="str">
        <f>+IF('Tüm Deney Sonuçları'!B31="","",'Tüm Deney Sonuçları'!B31)</f>
        <v/>
      </c>
      <c r="B28" s="33" t="str">
        <f t="shared" si="0"/>
        <v/>
      </c>
      <c r="C28" s="33" t="str">
        <f t="shared" si="4"/>
        <v/>
      </c>
      <c r="D28" s="35" t="str">
        <f>+IF('Tüm Deney Sonuçları'!E31="","",'Tüm Deney Sonuçları'!E31)</f>
        <v/>
      </c>
      <c r="E28" s="34" t="str">
        <f t="shared" si="1"/>
        <v/>
      </c>
      <c r="F28" s="34" t="str">
        <f t="shared" si="2"/>
        <v/>
      </c>
      <c r="G28" s="34" t="str">
        <f t="shared" si="3"/>
        <v/>
      </c>
    </row>
    <row r="29" spans="1:22" ht="42.95" customHeight="1" x14ac:dyDescent="0.25">
      <c r="A29" s="32" t="str">
        <f>+IF('Tüm Deney Sonuçları'!B32="","",'Tüm Deney Sonuçları'!B32)</f>
        <v/>
      </c>
      <c r="B29" s="33" t="str">
        <f t="shared" si="0"/>
        <v/>
      </c>
      <c r="C29" s="33" t="str">
        <f t="shared" si="4"/>
        <v/>
      </c>
      <c r="D29" s="35" t="str">
        <f>+IF('Tüm Deney Sonuçları'!E32="","",'Tüm Deney Sonuçları'!E32)</f>
        <v/>
      </c>
      <c r="E29" s="34" t="str">
        <f t="shared" si="1"/>
        <v/>
      </c>
      <c r="F29" s="34" t="str">
        <f t="shared" si="2"/>
        <v/>
      </c>
      <c r="G29" s="34" t="str">
        <f t="shared" si="3"/>
        <v/>
      </c>
      <c r="K29" s="133" t="s">
        <v>43</v>
      </c>
      <c r="L29" s="134"/>
      <c r="M29" s="134"/>
      <c r="N29" s="134"/>
      <c r="O29" s="135"/>
      <c r="Q29" s="128" t="str">
        <f>+'Tüm Deney Sonuçları'!G7</f>
        <v>Deney 3 Sonuçları</v>
      </c>
      <c r="R29" s="128"/>
      <c r="S29" s="128"/>
      <c r="T29" s="128"/>
      <c r="U29" s="128"/>
      <c r="V29" s="128"/>
    </row>
    <row r="30" spans="1:22" ht="24" customHeight="1" x14ac:dyDescent="0.25">
      <c r="A30" s="32" t="str">
        <f>+IF('Tüm Deney Sonuçları'!B33="","",'Tüm Deney Sonuçları'!B33)</f>
        <v/>
      </c>
      <c r="B30" s="33" t="str">
        <f t="shared" si="0"/>
        <v/>
      </c>
      <c r="C30" s="33" t="str">
        <f t="shared" si="4"/>
        <v/>
      </c>
      <c r="D30" s="35" t="str">
        <f>+IF('Tüm Deney Sonuçları'!E33="","",'Tüm Deney Sonuçları'!E33)</f>
        <v/>
      </c>
      <c r="E30" s="34" t="str">
        <f t="shared" si="1"/>
        <v/>
      </c>
      <c r="F30" s="34" t="str">
        <f t="shared" si="2"/>
        <v/>
      </c>
      <c r="G30" s="34" t="str">
        <f t="shared" si="3"/>
        <v/>
      </c>
      <c r="K30" s="34">
        <v>1</v>
      </c>
      <c r="L30" s="36">
        <v>0</v>
      </c>
      <c r="M30" s="36"/>
      <c r="N30" s="34">
        <v>1</v>
      </c>
      <c r="O30" s="36">
        <v>0</v>
      </c>
      <c r="Q30" s="125" t="s">
        <v>0</v>
      </c>
      <c r="R30" s="125"/>
      <c r="S30" s="125"/>
      <c r="T30" s="125"/>
      <c r="U30" s="125"/>
      <c r="V30" s="27">
        <f>COUNT(D6:D49)</f>
        <v>6</v>
      </c>
    </row>
    <row r="31" spans="1:22" ht="24" customHeight="1" x14ac:dyDescent="0.25">
      <c r="A31" s="32" t="str">
        <f>+IF('Tüm Deney Sonuçları'!B34="","",'Tüm Deney Sonuçları'!B34)</f>
        <v/>
      </c>
      <c r="B31" s="33" t="str">
        <f t="shared" si="0"/>
        <v/>
      </c>
      <c r="C31" s="33" t="str">
        <f t="shared" si="4"/>
        <v/>
      </c>
      <c r="D31" s="35" t="str">
        <f>+IF('Tüm Deney Sonuçları'!E34="","",'Tüm Deney Sonuçları'!E34)</f>
        <v/>
      </c>
      <c r="E31" s="34" t="str">
        <f t="shared" si="1"/>
        <v/>
      </c>
      <c r="F31" s="34" t="str">
        <f t="shared" si="2"/>
        <v/>
      </c>
      <c r="G31" s="34" t="str">
        <f t="shared" si="3"/>
        <v/>
      </c>
      <c r="K31" s="34">
        <v>45</v>
      </c>
      <c r="L31" s="36">
        <v>0</v>
      </c>
      <c r="M31" s="36"/>
      <c r="N31" s="34">
        <v>45</v>
      </c>
      <c r="O31" s="36">
        <v>0</v>
      </c>
      <c r="Q31" s="125" t="s">
        <v>1</v>
      </c>
      <c r="R31" s="125"/>
      <c r="S31" s="125"/>
      <c r="T31" s="125"/>
      <c r="U31" s="125"/>
      <c r="V31" s="27">
        <f>COUNTIF(C6:C49,"&lt;1")</f>
        <v>6</v>
      </c>
    </row>
    <row r="32" spans="1:22" ht="24" customHeight="1" x14ac:dyDescent="0.25">
      <c r="A32" s="32" t="str">
        <f>+IF('Tüm Deney Sonuçları'!B35="","",'Tüm Deney Sonuçları'!B35)</f>
        <v/>
      </c>
      <c r="B32" s="33" t="str">
        <f t="shared" si="0"/>
        <v/>
      </c>
      <c r="C32" s="33" t="str">
        <f t="shared" si="4"/>
        <v/>
      </c>
      <c r="D32" s="35" t="str">
        <f>+IF('Tüm Deney Sonuçları'!E35="","",'Tüm Deney Sonuçları'!E35)</f>
        <v/>
      </c>
      <c r="E32" s="34" t="str">
        <f t="shared" si="1"/>
        <v/>
      </c>
      <c r="F32" s="34" t="str">
        <f t="shared" si="2"/>
        <v/>
      </c>
      <c r="G32" s="34" t="str">
        <f t="shared" si="3"/>
        <v/>
      </c>
      <c r="J32" s="12"/>
      <c r="K32" s="34"/>
      <c r="L32" s="36"/>
      <c r="M32" s="36"/>
      <c r="N32" s="34"/>
      <c r="O32" s="36"/>
      <c r="Q32" s="125" t="s">
        <v>2</v>
      </c>
      <c r="R32" s="125"/>
      <c r="S32" s="125"/>
      <c r="T32" s="125"/>
      <c r="U32" s="125"/>
      <c r="V32" s="27">
        <f>COUNTIF(C6:C49,"&lt;2")-COUNTIF(C6:C49,"&lt;1")</f>
        <v>0</v>
      </c>
    </row>
    <row r="33" spans="1:52" ht="24" customHeight="1" x14ac:dyDescent="0.25">
      <c r="A33" s="32" t="str">
        <f>+IF('Tüm Deney Sonuçları'!B36="","",'Tüm Deney Sonuçları'!B36)</f>
        <v/>
      </c>
      <c r="B33" s="33" t="str">
        <f t="shared" si="0"/>
        <v/>
      </c>
      <c r="C33" s="33" t="str">
        <f t="shared" si="4"/>
        <v/>
      </c>
      <c r="D33" s="35" t="str">
        <f>+IF('Tüm Deney Sonuçları'!E36="","",'Tüm Deney Sonuçları'!E36)</f>
        <v/>
      </c>
      <c r="E33" s="34" t="str">
        <f t="shared" si="1"/>
        <v/>
      </c>
      <c r="F33" s="34" t="str">
        <f t="shared" si="2"/>
        <v/>
      </c>
      <c r="G33" s="34" t="str">
        <f t="shared" si="3"/>
        <v/>
      </c>
      <c r="J33" s="14"/>
      <c r="K33" s="34">
        <v>1</v>
      </c>
      <c r="L33" s="36">
        <v>1</v>
      </c>
      <c r="M33" s="36"/>
      <c r="N33" s="34">
        <v>1</v>
      </c>
      <c r="O33" s="36">
        <v>-1</v>
      </c>
      <c r="P33" s="15"/>
      <c r="Q33" s="125" t="s">
        <v>3</v>
      </c>
      <c r="R33" s="125"/>
      <c r="S33" s="125"/>
      <c r="T33" s="125"/>
      <c r="U33" s="125"/>
      <c r="V33" s="27">
        <f>COUNTIF(C6:C49,"&lt;3")-COUNTIF(C6:C49,"&lt;2")</f>
        <v>0</v>
      </c>
      <c r="W33" s="13"/>
      <c r="X33" s="16"/>
      <c r="Y33" s="13"/>
      <c r="Z33" s="13"/>
      <c r="AA33" s="15"/>
      <c r="AB33" s="15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</row>
    <row r="34" spans="1:52" ht="24" customHeight="1" x14ac:dyDescent="0.25">
      <c r="A34" s="32" t="str">
        <f>+IF('Tüm Deney Sonuçları'!B37="","",'Tüm Deney Sonuçları'!B37)</f>
        <v/>
      </c>
      <c r="B34" s="33" t="str">
        <f t="shared" si="0"/>
        <v/>
      </c>
      <c r="C34" s="33" t="str">
        <f t="shared" si="4"/>
        <v/>
      </c>
      <c r="D34" s="35" t="str">
        <f>+IF('Tüm Deney Sonuçları'!E37="","",'Tüm Deney Sonuçları'!E37)</f>
        <v/>
      </c>
      <c r="E34" s="34" t="str">
        <f t="shared" si="1"/>
        <v/>
      </c>
      <c r="F34" s="34" t="str">
        <f t="shared" si="2"/>
        <v/>
      </c>
      <c r="G34" s="34" t="str">
        <f t="shared" si="3"/>
        <v/>
      </c>
      <c r="J34" s="12"/>
      <c r="K34" s="34">
        <v>45</v>
      </c>
      <c r="L34" s="36">
        <v>1</v>
      </c>
      <c r="M34" s="36"/>
      <c r="N34" s="34">
        <v>45</v>
      </c>
      <c r="O34" s="36">
        <v>-1</v>
      </c>
      <c r="P34" s="12"/>
      <c r="Q34" s="125" t="s">
        <v>4</v>
      </c>
      <c r="R34" s="125"/>
      <c r="S34" s="125"/>
      <c r="T34" s="125"/>
      <c r="U34" s="125"/>
      <c r="V34" s="27">
        <f>COUNTIF(C6:C49,"&lt;6")-COUNTIF(C6:C49,"&lt;3")</f>
        <v>0</v>
      </c>
      <c r="X34" s="12"/>
      <c r="Y34" s="12"/>
      <c r="AA34" s="12"/>
      <c r="AB34" s="12"/>
    </row>
    <row r="35" spans="1:52" ht="24" customHeight="1" x14ac:dyDescent="0.25">
      <c r="A35" s="32" t="str">
        <f>+IF('Tüm Deney Sonuçları'!B38="","",'Tüm Deney Sonuçları'!B38)</f>
        <v/>
      </c>
      <c r="B35" s="33" t="str">
        <f t="shared" si="0"/>
        <v/>
      </c>
      <c r="C35" s="33" t="str">
        <f t="shared" si="4"/>
        <v/>
      </c>
      <c r="D35" s="35" t="str">
        <f>+IF('Tüm Deney Sonuçları'!E38="","",'Tüm Deney Sonuçları'!E38)</f>
        <v/>
      </c>
      <c r="E35" s="34" t="str">
        <f t="shared" si="1"/>
        <v/>
      </c>
      <c r="F35" s="34" t="str">
        <f t="shared" si="2"/>
        <v/>
      </c>
      <c r="G35" s="34" t="str">
        <f t="shared" si="3"/>
        <v/>
      </c>
      <c r="J35" s="15"/>
      <c r="K35" s="34"/>
      <c r="L35" s="36"/>
      <c r="M35" s="36"/>
      <c r="N35" s="34"/>
      <c r="O35" s="36"/>
      <c r="P35" s="15"/>
      <c r="Q35" s="125" t="s">
        <v>5</v>
      </c>
      <c r="R35" s="125"/>
      <c r="S35" s="125"/>
      <c r="T35" s="125"/>
      <c r="U35" s="125"/>
      <c r="V35" s="26">
        <f>AVERAGE(D6:D49)</f>
        <v>3.5366666666666666</v>
      </c>
      <c r="W35" s="15"/>
      <c r="X35" s="12"/>
      <c r="Y35" s="15"/>
      <c r="Z35" s="15"/>
      <c r="AA35" s="12"/>
      <c r="AB35" s="15"/>
      <c r="AC35" s="15"/>
      <c r="AE35" s="15"/>
      <c r="AF35" s="15"/>
    </row>
    <row r="36" spans="1:52" ht="24" customHeight="1" x14ac:dyDescent="0.25">
      <c r="A36" s="32" t="str">
        <f>+IF('Tüm Deney Sonuçları'!B39="","",'Tüm Deney Sonuçları'!B39)</f>
        <v/>
      </c>
      <c r="B36" s="33" t="str">
        <f t="shared" si="0"/>
        <v/>
      </c>
      <c r="C36" s="33" t="str">
        <f t="shared" si="4"/>
        <v/>
      </c>
      <c r="D36" s="35" t="str">
        <f>+IF('Tüm Deney Sonuçları'!E39="","",'Tüm Deney Sonuçları'!E39)</f>
        <v/>
      </c>
      <c r="E36" s="34" t="str">
        <f t="shared" si="1"/>
        <v/>
      </c>
      <c r="F36" s="34" t="str">
        <f t="shared" si="2"/>
        <v/>
      </c>
      <c r="G36" s="34" t="str">
        <f t="shared" si="3"/>
        <v/>
      </c>
      <c r="J36" s="18"/>
      <c r="K36" s="34">
        <v>1</v>
      </c>
      <c r="L36" s="36">
        <v>2</v>
      </c>
      <c r="M36" s="37"/>
      <c r="N36" s="34">
        <v>1</v>
      </c>
      <c r="O36" s="36">
        <v>-2</v>
      </c>
      <c r="P36" s="19"/>
      <c r="Q36" s="125" t="s">
        <v>40</v>
      </c>
      <c r="R36" s="125"/>
      <c r="S36" s="125"/>
      <c r="T36" s="125"/>
      <c r="U36" s="125"/>
      <c r="V36" s="26">
        <f>STDEV(D6:D49)</f>
        <v>0.20412414523193151</v>
      </c>
      <c r="W36" s="19"/>
      <c r="X36" s="17"/>
      <c r="Y36" s="19"/>
      <c r="Z36" s="19"/>
      <c r="AA36" s="17"/>
      <c r="AB36" s="20"/>
      <c r="AC36" s="20"/>
      <c r="AD36" s="17"/>
      <c r="AE36" s="21"/>
      <c r="AF36" s="21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</row>
    <row r="37" spans="1:52" ht="24" customHeight="1" x14ac:dyDescent="0.25">
      <c r="A37" s="32" t="str">
        <f>+IF('Tüm Deney Sonuçları'!B40="","",'Tüm Deney Sonuçları'!B40)</f>
        <v/>
      </c>
      <c r="B37" s="33" t="str">
        <f t="shared" si="0"/>
        <v/>
      </c>
      <c r="C37" s="33" t="str">
        <f t="shared" si="4"/>
        <v/>
      </c>
      <c r="D37" s="35" t="str">
        <f>+IF('Tüm Deney Sonuçları'!E40="","",'Tüm Deney Sonuçları'!E40)</f>
        <v/>
      </c>
      <c r="E37" s="34" t="str">
        <f t="shared" si="1"/>
        <v/>
      </c>
      <c r="F37" s="34" t="str">
        <f t="shared" si="2"/>
        <v/>
      </c>
      <c r="G37" s="34" t="str">
        <f t="shared" si="3"/>
        <v/>
      </c>
      <c r="J37" s="16"/>
      <c r="K37" s="34">
        <v>45</v>
      </c>
      <c r="L37" s="36">
        <v>2</v>
      </c>
      <c r="M37" s="37"/>
      <c r="N37" s="34">
        <v>45</v>
      </c>
      <c r="O37" s="36">
        <v>-2</v>
      </c>
      <c r="P37" s="12"/>
      <c r="Q37" s="125" t="s">
        <v>6</v>
      </c>
      <c r="R37" s="125"/>
      <c r="S37" s="125"/>
      <c r="T37" s="125"/>
      <c r="U37" s="125"/>
      <c r="V37" s="26">
        <f>+V36*100/V35</f>
        <v>5.7716534938340667</v>
      </c>
      <c r="W37" s="16"/>
      <c r="X37" s="13"/>
      <c r="Y37" s="12"/>
      <c r="Z37" s="16"/>
      <c r="AA37" s="13"/>
      <c r="AB37" s="12"/>
      <c r="AC37" s="16"/>
      <c r="AD37" s="13"/>
      <c r="AE37" s="16"/>
      <c r="AF37" s="16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</row>
    <row r="38" spans="1:52" ht="24" customHeight="1" x14ac:dyDescent="0.25">
      <c r="A38" s="32" t="str">
        <f>+IF('Tüm Deney Sonuçları'!B41="","",'Tüm Deney Sonuçları'!B41)</f>
        <v/>
      </c>
      <c r="B38" s="33" t="str">
        <f t="shared" si="0"/>
        <v/>
      </c>
      <c r="C38" s="33" t="str">
        <f t="shared" si="4"/>
        <v/>
      </c>
      <c r="D38" s="35" t="str">
        <f>+IF('Tüm Deney Sonuçları'!E41="","",'Tüm Deney Sonuçları'!E41)</f>
        <v/>
      </c>
      <c r="E38" s="34" t="str">
        <f t="shared" si="1"/>
        <v/>
      </c>
      <c r="F38" s="34" t="str">
        <f t="shared" si="2"/>
        <v/>
      </c>
      <c r="G38" s="34" t="str">
        <f t="shared" si="3"/>
        <v/>
      </c>
      <c r="H38" s="13"/>
      <c r="I38" s="13"/>
      <c r="J38" s="13"/>
      <c r="K38" s="34"/>
      <c r="L38" s="36"/>
      <c r="M38" s="36"/>
      <c r="N38" s="34"/>
      <c r="O38" s="36"/>
      <c r="P38" s="13"/>
      <c r="Q38" s="125" t="s">
        <v>7</v>
      </c>
      <c r="R38" s="125"/>
      <c r="S38" s="125"/>
      <c r="T38" s="125"/>
      <c r="U38" s="125"/>
      <c r="V38" s="26">
        <f>+MAX(D6:D49)</f>
        <v>3.92</v>
      </c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</row>
    <row r="39" spans="1:52" ht="24" customHeight="1" x14ac:dyDescent="0.25">
      <c r="A39" s="32" t="str">
        <f>+IF('Tüm Deney Sonuçları'!B42="","",'Tüm Deney Sonuçları'!B42)</f>
        <v/>
      </c>
      <c r="B39" s="33" t="str">
        <f t="shared" si="0"/>
        <v/>
      </c>
      <c r="C39" s="33" t="str">
        <f t="shared" si="4"/>
        <v/>
      </c>
      <c r="D39" s="35" t="str">
        <f>+IF('Tüm Deney Sonuçları'!E42="","",'Tüm Deney Sonuçları'!E42)</f>
        <v/>
      </c>
      <c r="E39" s="34" t="str">
        <f t="shared" si="1"/>
        <v/>
      </c>
      <c r="F39" s="34" t="str">
        <f t="shared" si="2"/>
        <v/>
      </c>
      <c r="G39" s="34" t="str">
        <f t="shared" si="3"/>
        <v/>
      </c>
      <c r="H39" s="13"/>
      <c r="I39" s="13"/>
      <c r="J39" s="13"/>
      <c r="K39" s="34">
        <v>1</v>
      </c>
      <c r="L39" s="36">
        <v>3</v>
      </c>
      <c r="M39" s="36"/>
      <c r="N39" s="34">
        <v>1</v>
      </c>
      <c r="O39" s="36">
        <v>-3</v>
      </c>
      <c r="P39" s="13"/>
      <c r="Q39" s="125" t="s">
        <v>8</v>
      </c>
      <c r="R39" s="125"/>
      <c r="S39" s="125"/>
      <c r="T39" s="125"/>
      <c r="U39" s="125"/>
      <c r="V39" s="26">
        <f>+MIN(D6:D49)</f>
        <v>3.4</v>
      </c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</row>
    <row r="40" spans="1:52" ht="24" customHeight="1" x14ac:dyDescent="0.25">
      <c r="A40" s="32" t="str">
        <f>+IF('Tüm Deney Sonuçları'!B43="","",'Tüm Deney Sonuçları'!B43)</f>
        <v/>
      </c>
      <c r="B40" s="33" t="str">
        <f t="shared" si="0"/>
        <v/>
      </c>
      <c r="C40" s="33" t="str">
        <f t="shared" si="4"/>
        <v/>
      </c>
      <c r="D40" s="35" t="str">
        <f>+IF('Tüm Deney Sonuçları'!E43="","",'Tüm Deney Sonuçları'!E43)</f>
        <v/>
      </c>
      <c r="E40" s="34" t="str">
        <f t="shared" si="1"/>
        <v/>
      </c>
      <c r="F40" s="34" t="str">
        <f t="shared" si="2"/>
        <v/>
      </c>
      <c r="G40" s="34" t="str">
        <f t="shared" si="3"/>
        <v/>
      </c>
      <c r="H40" s="18"/>
      <c r="I40" s="18"/>
      <c r="J40" s="22"/>
      <c r="K40" s="34">
        <v>45</v>
      </c>
      <c r="L40" s="36">
        <v>3</v>
      </c>
      <c r="M40" s="36"/>
      <c r="N40" s="34">
        <v>45</v>
      </c>
      <c r="O40" s="36">
        <v>-3</v>
      </c>
      <c r="P40" s="13"/>
      <c r="Q40" s="125" t="s">
        <v>25</v>
      </c>
      <c r="R40" s="125"/>
      <c r="S40" s="125"/>
      <c r="T40" s="125"/>
      <c r="U40" s="125"/>
      <c r="V40" s="26">
        <f>+V36*100/V35</f>
        <v>5.7716534938340667</v>
      </c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</row>
    <row r="41" spans="1:52" ht="24" customHeight="1" x14ac:dyDescent="0.25">
      <c r="A41" s="32" t="str">
        <f>+IF('Tüm Deney Sonuçları'!B44="","",'Tüm Deney Sonuçları'!B44)</f>
        <v/>
      </c>
      <c r="B41" s="33" t="str">
        <f t="shared" si="0"/>
        <v/>
      </c>
      <c r="C41" s="33" t="str">
        <f t="shared" si="4"/>
        <v/>
      </c>
      <c r="D41" s="35" t="str">
        <f>+IF('Tüm Deney Sonuçları'!E44="","",'Tüm Deney Sonuçları'!E44)</f>
        <v/>
      </c>
      <c r="E41" s="34" t="str">
        <f t="shared" si="1"/>
        <v/>
      </c>
      <c r="F41" s="34" t="str">
        <f t="shared" si="2"/>
        <v/>
      </c>
      <c r="G41" s="34" t="str">
        <f t="shared" si="3"/>
        <v/>
      </c>
      <c r="H41" s="23"/>
      <c r="I41" s="23"/>
      <c r="J41" s="23"/>
      <c r="K41" s="23"/>
      <c r="L41" s="23"/>
      <c r="M41" s="23"/>
      <c r="N41" s="23"/>
      <c r="O41" s="23"/>
      <c r="P41" s="23"/>
      <c r="Q41" s="125" t="s">
        <v>26</v>
      </c>
      <c r="R41" s="125"/>
      <c r="S41" s="125"/>
      <c r="T41" s="125"/>
      <c r="U41" s="125"/>
      <c r="V41" s="26">
        <f>+(MAX(D6:D49)-MIN(D6:D49))*100/V35</f>
        <v>14.70311027332705</v>
      </c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4"/>
      <c r="AW41" s="24"/>
      <c r="AX41" s="24"/>
      <c r="AY41" s="24"/>
      <c r="AZ41" s="24"/>
    </row>
    <row r="42" spans="1:52" ht="24" customHeight="1" thickBot="1" x14ac:dyDescent="0.3">
      <c r="A42" s="32" t="str">
        <f>+IF('Tüm Deney Sonuçları'!B45="","",'Tüm Deney Sonuçları'!B45)</f>
        <v/>
      </c>
      <c r="B42" s="33" t="str">
        <f t="shared" si="0"/>
        <v/>
      </c>
      <c r="C42" s="33" t="str">
        <f t="shared" si="4"/>
        <v/>
      </c>
      <c r="D42" s="35" t="str">
        <f>+IF('Tüm Deney Sonuçları'!E45="","",'Tüm Deney Sonuçları'!E45)</f>
        <v/>
      </c>
      <c r="E42" s="34" t="str">
        <f t="shared" si="1"/>
        <v/>
      </c>
      <c r="F42" s="34" t="str">
        <f t="shared" si="2"/>
        <v/>
      </c>
      <c r="G42" s="34" t="str">
        <f t="shared" si="3"/>
        <v/>
      </c>
      <c r="Q42" s="125" t="s">
        <v>29</v>
      </c>
      <c r="R42" s="125"/>
      <c r="S42" s="125"/>
      <c r="T42" s="125"/>
      <c r="U42" s="125"/>
      <c r="V42" s="26">
        <f>+V36/SQRT(V30)</f>
        <v>8.3333333333333343E-2</v>
      </c>
    </row>
    <row r="43" spans="1:52" ht="38.1" customHeight="1" thickBot="1" x14ac:dyDescent="0.3">
      <c r="A43" s="32" t="str">
        <f>+IF('Tüm Deney Sonuçları'!B46="","",'Tüm Deney Sonuçları'!B46)</f>
        <v/>
      </c>
      <c r="B43" s="33">
        <f t="shared" si="0"/>
        <v>0.77420223508819175</v>
      </c>
      <c r="C43" s="33">
        <f t="shared" si="4"/>
        <v>0.77420223508819175</v>
      </c>
      <c r="D43" s="35">
        <f>+IF('Tüm Deney Sonuçları'!E46="","",'Tüm Deney Sonuçları'!E46)</f>
        <v>3.92</v>
      </c>
      <c r="E43" s="34" t="str">
        <f t="shared" si="1"/>
        <v/>
      </c>
      <c r="F43" s="34" t="str">
        <f t="shared" si="2"/>
        <v/>
      </c>
      <c r="G43" s="34" t="str">
        <f t="shared" si="3"/>
        <v/>
      </c>
      <c r="J43" s="126" t="s">
        <v>41</v>
      </c>
      <c r="K43" s="126"/>
      <c r="L43" s="126"/>
      <c r="M43" s="126"/>
      <c r="N43" s="126"/>
      <c r="O43" s="42">
        <v>5</v>
      </c>
      <c r="Q43" s="125" t="s">
        <v>42</v>
      </c>
      <c r="R43" s="125"/>
      <c r="S43" s="125"/>
      <c r="T43" s="125"/>
      <c r="U43" s="125"/>
      <c r="V43" s="25">
        <f>+$O$43*$V$35*2.8/100</f>
        <v>0.49513333333333326</v>
      </c>
    </row>
    <row r="44" spans="1:52" ht="22.5" customHeight="1" x14ac:dyDescent="0.25">
      <c r="A44" s="32" t="str">
        <f>+IF('Tüm Deney Sonuçları'!B47="","",'Tüm Deney Sonuçları'!B47)</f>
        <v/>
      </c>
      <c r="B44" s="33" t="str">
        <f t="shared" si="0"/>
        <v/>
      </c>
      <c r="C44" s="33" t="str">
        <f t="shared" si="4"/>
        <v/>
      </c>
      <c r="D44" s="35" t="str">
        <f>+IF('Tüm Deney Sonuçları'!E47="","",'Tüm Deney Sonuçları'!E47)</f>
        <v/>
      </c>
      <c r="E44" s="34" t="str">
        <f t="shared" si="1"/>
        <v/>
      </c>
      <c r="F44" s="34" t="str">
        <f t="shared" si="2"/>
        <v/>
      </c>
      <c r="G44" s="34" t="str">
        <f t="shared" si="3"/>
        <v/>
      </c>
    </row>
    <row r="45" spans="1:52" ht="18" x14ac:dyDescent="0.25">
      <c r="A45" s="32" t="str">
        <f>+IF('Tüm Deney Sonuçları'!B48="","",'Tüm Deney Sonuçları'!B48)</f>
        <v/>
      </c>
      <c r="B45" s="33" t="str">
        <f t="shared" si="0"/>
        <v/>
      </c>
      <c r="C45" s="33" t="str">
        <f t="shared" si="4"/>
        <v/>
      </c>
      <c r="D45" s="35" t="str">
        <f>+IF('Tüm Deney Sonuçları'!E48="","",'Tüm Deney Sonuçları'!E48)</f>
        <v/>
      </c>
      <c r="E45" s="34" t="str">
        <f t="shared" si="1"/>
        <v/>
      </c>
      <c r="F45" s="34" t="str">
        <f t="shared" si="2"/>
        <v/>
      </c>
      <c r="G45" s="34" t="str">
        <f t="shared" si="3"/>
        <v/>
      </c>
    </row>
    <row r="46" spans="1:52" ht="18" x14ac:dyDescent="0.25">
      <c r="A46" s="32" t="str">
        <f>+IF('Tüm Deney Sonuçları'!B49="","",'Tüm Deney Sonuçları'!B49)</f>
        <v/>
      </c>
      <c r="B46" s="33" t="str">
        <f t="shared" si="0"/>
        <v/>
      </c>
      <c r="C46" s="33" t="str">
        <f t="shared" si="4"/>
        <v/>
      </c>
      <c r="D46" s="35" t="str">
        <f>+IF('Tüm Deney Sonuçları'!E49="","",'Tüm Deney Sonuçları'!E49)</f>
        <v/>
      </c>
      <c r="E46" s="34" t="str">
        <f t="shared" si="1"/>
        <v/>
      </c>
      <c r="F46" s="34" t="str">
        <f t="shared" si="2"/>
        <v/>
      </c>
      <c r="G46" s="34" t="str">
        <f t="shared" ref="G46:G49" si="5">IF(C46&gt;2,A46,"")</f>
        <v/>
      </c>
    </row>
    <row r="47" spans="1:52" ht="18" x14ac:dyDescent="0.25">
      <c r="A47" s="32" t="str">
        <f>+IF('Tüm Deney Sonuçları'!B50="","",'Tüm Deney Sonuçları'!B50)</f>
        <v/>
      </c>
      <c r="B47" s="33" t="str">
        <f t="shared" si="0"/>
        <v/>
      </c>
      <c r="C47" s="33" t="str">
        <f t="shared" si="4"/>
        <v/>
      </c>
      <c r="D47" s="35" t="str">
        <f>+IF('Tüm Deney Sonuçları'!E50="","",'Tüm Deney Sonuçları'!E50)</f>
        <v/>
      </c>
      <c r="E47" s="34" t="str">
        <f t="shared" si="1"/>
        <v/>
      </c>
      <c r="F47" s="34" t="str">
        <f t="shared" si="2"/>
        <v/>
      </c>
      <c r="G47" s="34" t="str">
        <f t="shared" si="5"/>
        <v/>
      </c>
    </row>
    <row r="48" spans="1:52" ht="18" x14ac:dyDescent="0.25">
      <c r="A48" s="32" t="str">
        <f>+IF('Tüm Deney Sonuçları'!B51="","",'Tüm Deney Sonuçları'!B51)</f>
        <v/>
      </c>
      <c r="B48" s="33" t="str">
        <f t="shared" si="0"/>
        <v/>
      </c>
      <c r="C48" s="33" t="str">
        <f t="shared" si="4"/>
        <v/>
      </c>
      <c r="D48" s="35" t="str">
        <f>+IF('Tüm Deney Sonuçları'!E51="","",'Tüm Deney Sonuçları'!E51)</f>
        <v/>
      </c>
      <c r="E48" s="34" t="str">
        <f t="shared" si="1"/>
        <v/>
      </c>
      <c r="F48" s="34" t="str">
        <f t="shared" si="2"/>
        <v/>
      </c>
      <c r="G48" s="34" t="str">
        <f t="shared" si="5"/>
        <v/>
      </c>
    </row>
    <row r="49" spans="1:7" ht="18" x14ac:dyDescent="0.25">
      <c r="A49" s="32" t="str">
        <f>+IF('Tüm Deney Sonuçları'!B52="","",'Tüm Deney Sonuçları'!B52)</f>
        <v/>
      </c>
      <c r="B49" s="33" t="str">
        <f t="shared" si="0"/>
        <v/>
      </c>
      <c r="C49" s="33" t="str">
        <f t="shared" si="4"/>
        <v/>
      </c>
      <c r="D49" s="35" t="str">
        <f>+IF('Tüm Deney Sonuçları'!E52="","",'Tüm Deney Sonuçları'!E52)</f>
        <v/>
      </c>
      <c r="E49" s="34" t="str">
        <f t="shared" si="1"/>
        <v/>
      </c>
      <c r="F49" s="34" t="str">
        <f t="shared" si="2"/>
        <v/>
      </c>
      <c r="G49" s="34" t="str">
        <f t="shared" si="5"/>
        <v/>
      </c>
    </row>
  </sheetData>
  <mergeCells count="22">
    <mergeCell ref="A1:A4"/>
    <mergeCell ref="B1:E1"/>
    <mergeCell ref="B2:E2"/>
    <mergeCell ref="B3:E4"/>
    <mergeCell ref="Q40:U40"/>
    <mergeCell ref="K29:O29"/>
    <mergeCell ref="G3:G4"/>
    <mergeCell ref="Q43:U43"/>
    <mergeCell ref="J43:N43"/>
    <mergeCell ref="Q34:U34"/>
    <mergeCell ref="Q29:V29"/>
    <mergeCell ref="Q30:U30"/>
    <mergeCell ref="Q31:U31"/>
    <mergeCell ref="Q32:U32"/>
    <mergeCell ref="Q33:U33"/>
    <mergeCell ref="Q41:U41"/>
    <mergeCell ref="Q42:U42"/>
    <mergeCell ref="Q35:U35"/>
    <mergeCell ref="Q36:U36"/>
    <mergeCell ref="Q37:U37"/>
    <mergeCell ref="Q38:U38"/>
    <mergeCell ref="Q39:U3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9"/>
  <sheetViews>
    <sheetView zoomScale="50" zoomScaleNormal="50" workbookViewId="0">
      <selection activeCell="G2" sqref="G2:G4"/>
    </sheetView>
  </sheetViews>
  <sheetFormatPr defaultColWidth="8.7109375" defaultRowHeight="15" x14ac:dyDescent="0.2"/>
  <cols>
    <col min="1" max="1" width="23.28515625" style="11" customWidth="1"/>
    <col min="2" max="2" width="28.5703125" style="11" customWidth="1"/>
    <col min="3" max="3" width="24.140625" style="11" customWidth="1"/>
    <col min="4" max="4" width="20.140625" style="11" customWidth="1"/>
    <col min="5" max="5" width="23.42578125" style="11" customWidth="1"/>
    <col min="6" max="6" width="27.5703125" style="11" customWidth="1"/>
    <col min="7" max="7" width="23.5703125" style="11" customWidth="1"/>
    <col min="8" max="8" width="17.42578125" style="11" customWidth="1"/>
    <col min="9" max="49" width="10.5703125" style="11" customWidth="1"/>
    <col min="50" max="16384" width="8.7109375" style="11"/>
  </cols>
  <sheetData>
    <row r="1" spans="1:8" ht="25.5" customHeight="1" x14ac:dyDescent="0.2">
      <c r="A1" s="110"/>
      <c r="B1" s="108" t="s">
        <v>113</v>
      </c>
      <c r="C1" s="108"/>
      <c r="D1" s="108"/>
      <c r="E1" s="108"/>
      <c r="F1" s="87" t="s">
        <v>114</v>
      </c>
      <c r="G1" s="87" t="s">
        <v>130</v>
      </c>
      <c r="H1" s="28"/>
    </row>
    <row r="2" spans="1:8" ht="24" customHeight="1" x14ac:dyDescent="0.2">
      <c r="A2" s="110"/>
      <c r="B2" s="109" t="s">
        <v>115</v>
      </c>
      <c r="C2" s="109"/>
      <c r="D2" s="109"/>
      <c r="E2" s="109"/>
      <c r="F2" s="87" t="s">
        <v>116</v>
      </c>
      <c r="G2" s="88" t="s">
        <v>152</v>
      </c>
    </row>
    <row r="3" spans="1:8" ht="24" customHeight="1" x14ac:dyDescent="0.2">
      <c r="A3" s="110"/>
      <c r="B3" s="109" t="s">
        <v>151</v>
      </c>
      <c r="C3" s="109"/>
      <c r="D3" s="109"/>
      <c r="E3" s="109"/>
      <c r="F3" s="90" t="s">
        <v>117</v>
      </c>
      <c r="G3" s="136" t="s">
        <v>153</v>
      </c>
    </row>
    <row r="4" spans="1:8" ht="22.5" customHeight="1" x14ac:dyDescent="0.2">
      <c r="A4" s="110"/>
      <c r="B4" s="109"/>
      <c r="C4" s="109"/>
      <c r="D4" s="109"/>
      <c r="E4" s="109"/>
      <c r="F4" s="87" t="s">
        <v>118</v>
      </c>
      <c r="G4" s="136"/>
    </row>
    <row r="5" spans="1:8" ht="61.5" customHeight="1" x14ac:dyDescent="0.2">
      <c r="A5" s="31" t="s">
        <v>148</v>
      </c>
      <c r="B5" s="31" t="s">
        <v>27</v>
      </c>
      <c r="C5" s="31" t="s">
        <v>28</v>
      </c>
      <c r="D5" s="31" t="s">
        <v>30</v>
      </c>
      <c r="E5" s="31" t="s">
        <v>31</v>
      </c>
      <c r="F5" s="31" t="s">
        <v>32</v>
      </c>
      <c r="G5" s="31" t="s">
        <v>33</v>
      </c>
    </row>
    <row r="6" spans="1:8" ht="24" customHeight="1" x14ac:dyDescent="0.25">
      <c r="A6" s="32" t="str">
        <f>+IF('Tüm Deney Sonuçları'!B9="","",'Tüm Deney Sonuçları'!B9)</f>
        <v>K5</v>
      </c>
      <c r="B6" s="33">
        <f>+IF(D6="","",(D6-$V$35)/$V$43)</f>
        <v>7.9171976982195649E-2</v>
      </c>
      <c r="C6" s="33">
        <f>IF(B6="","",ABS(B6:B49))</f>
        <v>7.9171976982195649E-2</v>
      </c>
      <c r="D6" s="35">
        <f>+IF('Tüm Deney Sonuçları'!F9="","",'Tüm Deney Sonuçları'!F9)</f>
        <v>3.4</v>
      </c>
      <c r="E6" s="34" t="str">
        <f>+IF(B6="","",A6)</f>
        <v>K5</v>
      </c>
      <c r="F6" s="34" t="str">
        <f>IF(C6="",A6,"")</f>
        <v/>
      </c>
      <c r="G6" s="34" t="str">
        <f>IF(B6="","",IF(C6&gt;2,A6,""))</f>
        <v/>
      </c>
    </row>
    <row r="7" spans="1:8" ht="24" customHeight="1" x14ac:dyDescent="0.25">
      <c r="A7" s="32" t="str">
        <f>+IF('Tüm Deney Sonuçları'!B10="","",'Tüm Deney Sonuçları'!B10)</f>
        <v>K2</v>
      </c>
      <c r="B7" s="33">
        <f t="shared" ref="B7:B49" si="0">+IF(D7="","",(D7-$V$35)/$V$43)</f>
        <v>0.92882246166917659</v>
      </c>
      <c r="C7" s="33">
        <f>IF(B7="","",ABS(B7:B49))</f>
        <v>0.92882246166917659</v>
      </c>
      <c r="D7" s="35">
        <f>+IF('Tüm Deney Sonuçları'!F10="","",'Tüm Deney Sonuçları'!F10)</f>
        <v>3.8</v>
      </c>
      <c r="E7" s="34" t="str">
        <f t="shared" ref="E7:E49" si="1">+IF(B7="","",A7)</f>
        <v>K2</v>
      </c>
      <c r="F7" s="34" t="str">
        <f t="shared" ref="F7:F49" si="2">IF(C7="",A7,"")</f>
        <v/>
      </c>
      <c r="G7" s="34" t="str">
        <f t="shared" ref="G7:G45" si="3">IF(B7="","",IF(C7&gt;2,A7,""))</f>
        <v/>
      </c>
    </row>
    <row r="8" spans="1:8" ht="24" customHeight="1" x14ac:dyDescent="0.25">
      <c r="A8" s="32" t="str">
        <f>+IF('Tüm Deney Sonuçları'!B11="","",'Tüm Deney Sonuçları'!B11)</f>
        <v>K3</v>
      </c>
      <c r="B8" s="33" t="str">
        <f t="shared" si="0"/>
        <v/>
      </c>
      <c r="C8" s="33" t="str">
        <f>IF(B8="","",ABS(B8:B49))</f>
        <v/>
      </c>
      <c r="D8" s="35" t="str">
        <f>+IF('Tüm Deney Sonuçları'!F11="","",'Tüm Deney Sonuçları'!F11)</f>
        <v/>
      </c>
      <c r="E8" s="34" t="str">
        <f t="shared" si="1"/>
        <v/>
      </c>
      <c r="F8" s="34" t="str">
        <f t="shared" si="2"/>
        <v>K3</v>
      </c>
      <c r="G8" s="34" t="str">
        <f t="shared" si="3"/>
        <v/>
      </c>
    </row>
    <row r="9" spans="1:8" ht="24" customHeight="1" x14ac:dyDescent="0.25">
      <c r="A9" s="32" t="str">
        <f>+IF('Tüm Deney Sonuçları'!B12="","",'Tüm Deney Sonuçları'!B12)</f>
        <v>K8</v>
      </c>
      <c r="B9" s="33" t="str">
        <f t="shared" si="0"/>
        <v/>
      </c>
      <c r="C9" s="33" t="str">
        <f>IF(B9="","",ABS(B9:B49))</f>
        <v/>
      </c>
      <c r="D9" s="35" t="str">
        <f>+IF('Tüm Deney Sonuçları'!F12="","",'Tüm Deney Sonuçları'!F12)</f>
        <v/>
      </c>
      <c r="E9" s="34" t="str">
        <f t="shared" si="1"/>
        <v/>
      </c>
      <c r="F9" s="34" t="str">
        <f t="shared" si="2"/>
        <v>K8</v>
      </c>
      <c r="G9" s="34" t="str">
        <f t="shared" si="3"/>
        <v/>
      </c>
    </row>
    <row r="10" spans="1:8" ht="24" customHeight="1" x14ac:dyDescent="0.25">
      <c r="A10" s="32" t="str">
        <f>+IF('Tüm Deney Sonuçları'!B13="","",'Tüm Deney Sonuçları'!B13)</f>
        <v>K9</v>
      </c>
      <c r="B10" s="33" t="str">
        <f t="shared" si="0"/>
        <v/>
      </c>
      <c r="C10" s="33" t="str">
        <f>IF(B10="","",ABS(B10:B49))</f>
        <v/>
      </c>
      <c r="D10" s="35" t="str">
        <f>+IF('Tüm Deney Sonuçları'!F13="","",'Tüm Deney Sonuçları'!F13)</f>
        <v/>
      </c>
      <c r="E10" s="34" t="str">
        <f t="shared" si="1"/>
        <v/>
      </c>
      <c r="F10" s="34" t="str">
        <f t="shared" si="2"/>
        <v>K9</v>
      </c>
      <c r="G10" s="34" t="str">
        <f t="shared" si="3"/>
        <v/>
      </c>
    </row>
    <row r="11" spans="1:8" ht="24" customHeight="1" x14ac:dyDescent="0.25">
      <c r="A11" s="32" t="str">
        <f>+IF('Tüm Deney Sonuçları'!B14="","",'Tüm Deney Sonuçları'!B14)</f>
        <v>K12</v>
      </c>
      <c r="B11" s="33" t="str">
        <f t="shared" si="0"/>
        <v/>
      </c>
      <c r="C11" s="33" t="str">
        <f>IF(B11="","",ABS(B11:B49))</f>
        <v/>
      </c>
      <c r="D11" s="35" t="str">
        <f>+IF('Tüm Deney Sonuçları'!F14="","",'Tüm Deney Sonuçları'!F14)</f>
        <v/>
      </c>
      <c r="E11" s="34" t="str">
        <f t="shared" si="1"/>
        <v/>
      </c>
      <c r="F11" s="34" t="str">
        <f t="shared" si="2"/>
        <v>K12</v>
      </c>
      <c r="G11" s="34" t="str">
        <f t="shared" si="3"/>
        <v/>
      </c>
    </row>
    <row r="12" spans="1:8" ht="24" customHeight="1" x14ac:dyDescent="0.25">
      <c r="A12" s="32" t="str">
        <f>+IF('Tüm Deney Sonuçları'!B15="","",'Tüm Deney Sonuçları'!B15)</f>
        <v>K15</v>
      </c>
      <c r="B12" s="33" t="str">
        <f t="shared" si="0"/>
        <v/>
      </c>
      <c r="C12" s="33" t="str">
        <f>IF(B12="","",ABS(B12:B49))</f>
        <v/>
      </c>
      <c r="D12" s="35" t="str">
        <f>+IF('Tüm Deney Sonuçları'!F15="","",'Tüm Deney Sonuçları'!F15)</f>
        <v/>
      </c>
      <c r="E12" s="34" t="str">
        <f t="shared" si="1"/>
        <v/>
      </c>
      <c r="F12" s="34" t="str">
        <f t="shared" si="2"/>
        <v>K15</v>
      </c>
      <c r="G12" s="34" t="str">
        <f t="shared" si="3"/>
        <v/>
      </c>
    </row>
    <row r="13" spans="1:8" ht="24" customHeight="1" x14ac:dyDescent="0.25">
      <c r="A13" s="32" t="str">
        <f>+IF('Tüm Deney Sonuçları'!B16="","",'Tüm Deney Sonuçları'!B16)</f>
        <v>K22</v>
      </c>
      <c r="B13" s="33" t="str">
        <f t="shared" si="0"/>
        <v/>
      </c>
      <c r="C13" s="33" t="str">
        <f>IF(B13="","",ABS(B13:B49))</f>
        <v/>
      </c>
      <c r="D13" s="35" t="str">
        <f>+IF('Tüm Deney Sonuçları'!F16="","",'Tüm Deney Sonuçları'!F16)</f>
        <v/>
      </c>
      <c r="E13" s="34" t="str">
        <f t="shared" si="1"/>
        <v/>
      </c>
      <c r="F13" s="34" t="str">
        <f t="shared" si="2"/>
        <v>K22</v>
      </c>
      <c r="G13" s="34" t="str">
        <f t="shared" si="3"/>
        <v/>
      </c>
    </row>
    <row r="14" spans="1:8" ht="24" customHeight="1" x14ac:dyDescent="0.25">
      <c r="A14" s="32" t="str">
        <f>+IF('Tüm Deney Sonuçları'!B17="","",'Tüm Deney Sonuçları'!B17)</f>
        <v>K34</v>
      </c>
      <c r="B14" s="33">
        <f t="shared" si="0"/>
        <v>0.50399721932568664</v>
      </c>
      <c r="C14" s="33">
        <f>IF(B14="","",ABS(B14:B49))</f>
        <v>0.50399721932568664</v>
      </c>
      <c r="D14" s="35">
        <f>+IF('Tüm Deney Sonuçları'!F17="","",'Tüm Deney Sonuçları'!F17)</f>
        <v>3.6</v>
      </c>
      <c r="E14" s="34" t="str">
        <f t="shared" si="1"/>
        <v>K34</v>
      </c>
      <c r="F14" s="34" t="str">
        <f t="shared" si="2"/>
        <v/>
      </c>
      <c r="G14" s="34" t="str">
        <f t="shared" si="3"/>
        <v/>
      </c>
    </row>
    <row r="15" spans="1:8" ht="24" customHeight="1" x14ac:dyDescent="0.25">
      <c r="A15" s="32" t="str">
        <f>+IF('Tüm Deney Sonuçları'!B18="","",'Tüm Deney Sonuçları'!B18)</f>
        <v>K5</v>
      </c>
      <c r="B15" s="33" t="str">
        <f t="shared" si="0"/>
        <v/>
      </c>
      <c r="C15" s="33" t="str">
        <f>IF(B15="","",ABS(B15:B49))</f>
        <v/>
      </c>
      <c r="D15" s="35" t="str">
        <f>+IF('Tüm Deney Sonuçları'!F18="","",'Tüm Deney Sonuçları'!F18)</f>
        <v/>
      </c>
      <c r="E15" s="34" t="str">
        <f t="shared" si="1"/>
        <v/>
      </c>
      <c r="F15" s="34" t="str">
        <f t="shared" si="2"/>
        <v>K5</v>
      </c>
      <c r="G15" s="34" t="str">
        <f t="shared" si="3"/>
        <v/>
      </c>
    </row>
    <row r="16" spans="1:8" ht="24" customHeight="1" x14ac:dyDescent="0.25">
      <c r="A16" s="32" t="str">
        <f>+IF('Tüm Deney Sonuçları'!B19="","",'Tüm Deney Sonuçları'!B19)</f>
        <v>K13</v>
      </c>
      <c r="B16" s="33" t="str">
        <f t="shared" si="0"/>
        <v/>
      </c>
      <c r="C16" s="33" t="str">
        <f>IF(B16="","",ABS(B16:B49))</f>
        <v/>
      </c>
      <c r="D16" s="35" t="str">
        <f>+IF('Tüm Deney Sonuçları'!F19="","",'Tüm Deney Sonuçları'!F19)</f>
        <v/>
      </c>
      <c r="E16" s="34" t="str">
        <f t="shared" si="1"/>
        <v/>
      </c>
      <c r="F16" s="34" t="str">
        <f t="shared" si="2"/>
        <v>K13</v>
      </c>
      <c r="G16" s="34" t="str">
        <f t="shared" si="3"/>
        <v/>
      </c>
    </row>
    <row r="17" spans="1:22" ht="24" customHeight="1" x14ac:dyDescent="0.25">
      <c r="A17" s="32" t="str">
        <f>+IF('Tüm Deney Sonuçları'!B20="","",'Tüm Deney Sonuçları'!B20)</f>
        <v>K19</v>
      </c>
      <c r="B17" s="33" t="str">
        <f t="shared" si="0"/>
        <v/>
      </c>
      <c r="C17" s="33" t="str">
        <f t="shared" ref="C17:C49" si="4">IF(B17="","",ABS(B17:B49))</f>
        <v/>
      </c>
      <c r="D17" s="35" t="str">
        <f>+IF('Tüm Deney Sonuçları'!F20="","",'Tüm Deney Sonuçları'!F20)</f>
        <v/>
      </c>
      <c r="E17" s="34" t="str">
        <f t="shared" si="1"/>
        <v/>
      </c>
      <c r="F17" s="34" t="str">
        <f t="shared" si="2"/>
        <v>K19</v>
      </c>
      <c r="G17" s="34" t="str">
        <f t="shared" si="3"/>
        <v/>
      </c>
    </row>
    <row r="18" spans="1:22" ht="24" customHeight="1" x14ac:dyDescent="0.25">
      <c r="A18" s="32" t="str">
        <f>+IF('Tüm Deney Sonuçları'!B21="","",'Tüm Deney Sonuçları'!B21)</f>
        <v>K8</v>
      </c>
      <c r="B18" s="33" t="str">
        <f t="shared" si="0"/>
        <v/>
      </c>
      <c r="C18" s="33" t="str">
        <f t="shared" si="4"/>
        <v/>
      </c>
      <c r="D18" s="35" t="str">
        <f>+IF('Tüm Deney Sonuçları'!F21="","",'Tüm Deney Sonuçları'!F21)</f>
        <v/>
      </c>
      <c r="E18" s="34" t="str">
        <f t="shared" si="1"/>
        <v/>
      </c>
      <c r="F18" s="34" t="str">
        <f t="shared" si="2"/>
        <v>K8</v>
      </c>
      <c r="G18" s="34" t="str">
        <f t="shared" si="3"/>
        <v/>
      </c>
    </row>
    <row r="19" spans="1:22" ht="24" customHeight="1" x14ac:dyDescent="0.25">
      <c r="A19" s="32" t="str">
        <f>+IF('Tüm Deney Sonuçları'!B22="","",'Tüm Deney Sonuçları'!B22)</f>
        <v>K9</v>
      </c>
      <c r="B19" s="33" t="str">
        <f t="shared" si="0"/>
        <v/>
      </c>
      <c r="C19" s="33" t="str">
        <f t="shared" si="4"/>
        <v/>
      </c>
      <c r="D19" s="35" t="str">
        <f>+IF('Tüm Deney Sonuçları'!F22="","",'Tüm Deney Sonuçları'!F22)</f>
        <v/>
      </c>
      <c r="E19" s="34" t="str">
        <f t="shared" si="1"/>
        <v/>
      </c>
      <c r="F19" s="34" t="str">
        <f t="shared" si="2"/>
        <v>K9</v>
      </c>
      <c r="G19" s="34" t="str">
        <f t="shared" si="3"/>
        <v/>
      </c>
    </row>
    <row r="20" spans="1:22" ht="24" customHeight="1" x14ac:dyDescent="0.25">
      <c r="A20" s="32" t="str">
        <f>+IF('Tüm Deney Sonuçları'!B23="","",'Tüm Deney Sonuçları'!B23)</f>
        <v>K17</v>
      </c>
      <c r="B20" s="33" t="str">
        <f t="shared" si="0"/>
        <v/>
      </c>
      <c r="C20" s="33" t="str">
        <f t="shared" si="4"/>
        <v/>
      </c>
      <c r="D20" s="35" t="str">
        <f>+IF('Tüm Deney Sonuçları'!F23="","",'Tüm Deney Sonuçları'!F23)</f>
        <v/>
      </c>
      <c r="E20" s="34" t="str">
        <f t="shared" si="1"/>
        <v/>
      </c>
      <c r="F20" s="34" t="str">
        <f t="shared" si="2"/>
        <v>K17</v>
      </c>
      <c r="G20" s="34" t="str">
        <f t="shared" si="3"/>
        <v/>
      </c>
    </row>
    <row r="21" spans="1:22" ht="24" customHeight="1" x14ac:dyDescent="0.25">
      <c r="A21" s="32" t="str">
        <f>+IF('Tüm Deney Sonuçları'!B24="","",'Tüm Deney Sonuçları'!B24)</f>
        <v>K16</v>
      </c>
      <c r="B21" s="33">
        <f t="shared" si="0"/>
        <v>-1.1740624879311012</v>
      </c>
      <c r="C21" s="33">
        <f t="shared" si="4"/>
        <v>1.1740624879311012</v>
      </c>
      <c r="D21" s="35">
        <f>+IF('Tüm Deney Sonuçları'!F24="","",'Tüm Deney Sonuçları'!F24)</f>
        <v>2.81</v>
      </c>
      <c r="E21" s="34" t="str">
        <f t="shared" si="1"/>
        <v>K16</v>
      </c>
      <c r="F21" s="34" t="str">
        <f t="shared" si="2"/>
        <v/>
      </c>
      <c r="G21" s="34" t="str">
        <f t="shared" si="3"/>
        <v/>
      </c>
    </row>
    <row r="22" spans="1:22" ht="24" customHeight="1" x14ac:dyDescent="0.25">
      <c r="A22" s="32" t="str">
        <f>+IF('Tüm Deney Sonuçları'!B25="","",'Tüm Deney Sonuçları'!B25)</f>
        <v>K25</v>
      </c>
      <c r="B22" s="33" t="str">
        <f t="shared" si="0"/>
        <v/>
      </c>
      <c r="C22" s="33" t="str">
        <f t="shared" si="4"/>
        <v/>
      </c>
      <c r="D22" s="35" t="str">
        <f>+IF('Tüm Deney Sonuçları'!F25="","",'Tüm Deney Sonuçları'!F25)</f>
        <v/>
      </c>
      <c r="E22" s="34" t="str">
        <f t="shared" si="1"/>
        <v/>
      </c>
      <c r="F22" s="34" t="str">
        <f t="shared" si="2"/>
        <v>K25</v>
      </c>
      <c r="G22" s="34" t="str">
        <f t="shared" si="3"/>
        <v/>
      </c>
    </row>
    <row r="23" spans="1:22" ht="24" customHeight="1" x14ac:dyDescent="0.25">
      <c r="A23" s="32" t="str">
        <f>+IF('Tüm Deney Sonuçları'!B26="","",'Tüm Deney Sonuçları'!B26)</f>
        <v>K34</v>
      </c>
      <c r="B23" s="33" t="str">
        <f t="shared" si="0"/>
        <v/>
      </c>
      <c r="C23" s="33" t="str">
        <f t="shared" si="4"/>
        <v/>
      </c>
      <c r="D23" s="35" t="str">
        <f>+IF('Tüm Deney Sonuçları'!F26="","",'Tüm Deney Sonuçları'!F26)</f>
        <v/>
      </c>
      <c r="E23" s="34" t="str">
        <f t="shared" si="1"/>
        <v/>
      </c>
      <c r="F23" s="34" t="str">
        <f t="shared" si="2"/>
        <v>K34</v>
      </c>
      <c r="G23" s="34" t="str">
        <f t="shared" si="3"/>
        <v/>
      </c>
    </row>
    <row r="24" spans="1:22" ht="24" customHeight="1" x14ac:dyDescent="0.25">
      <c r="A24" s="32" t="str">
        <f>+IF('Tüm Deney Sonuçları'!B27="","",'Tüm Deney Sonuçları'!B27)</f>
        <v/>
      </c>
      <c r="B24" s="33" t="str">
        <f t="shared" si="0"/>
        <v/>
      </c>
      <c r="C24" s="33" t="str">
        <f t="shared" si="4"/>
        <v/>
      </c>
      <c r="D24" s="35" t="str">
        <f>+IF('Tüm Deney Sonuçları'!F27="","",'Tüm Deney Sonuçları'!F27)</f>
        <v/>
      </c>
      <c r="E24" s="34" t="str">
        <f t="shared" si="1"/>
        <v/>
      </c>
      <c r="F24" s="34" t="str">
        <f t="shared" si="2"/>
        <v/>
      </c>
      <c r="G24" s="34" t="str">
        <f t="shared" si="3"/>
        <v/>
      </c>
    </row>
    <row r="25" spans="1:22" ht="24" customHeight="1" x14ac:dyDescent="0.25">
      <c r="A25" s="32" t="str">
        <f>+IF('Tüm Deney Sonuçları'!B28="","",'Tüm Deney Sonuçları'!B28)</f>
        <v/>
      </c>
      <c r="B25" s="33">
        <f t="shared" si="0"/>
        <v>-0.34565326536129432</v>
      </c>
      <c r="C25" s="33">
        <f t="shared" si="4"/>
        <v>0.34565326536129432</v>
      </c>
      <c r="D25" s="35">
        <f>+IF('Tüm Deney Sonuçları'!F28="","",'Tüm Deney Sonuçları'!F28)</f>
        <v>3.2</v>
      </c>
      <c r="E25" s="34" t="str">
        <f t="shared" si="1"/>
        <v/>
      </c>
      <c r="F25" s="34" t="str">
        <f t="shared" si="2"/>
        <v/>
      </c>
      <c r="G25" s="34" t="str">
        <f t="shared" si="3"/>
        <v/>
      </c>
    </row>
    <row r="26" spans="1:22" ht="24" customHeight="1" x14ac:dyDescent="0.25">
      <c r="A26" s="32" t="str">
        <f>+IF('Tüm Deney Sonuçları'!B29="","",'Tüm Deney Sonuçları'!B29)</f>
        <v/>
      </c>
      <c r="B26" s="33">
        <f t="shared" si="0"/>
        <v>-0.72799598347043615</v>
      </c>
      <c r="C26" s="33">
        <f t="shared" si="4"/>
        <v>0.72799598347043615</v>
      </c>
      <c r="D26" s="35">
        <f>+IF('Tüm Deney Sonuçları'!F29="","",'Tüm Deney Sonuçları'!F29)</f>
        <v>3.02</v>
      </c>
      <c r="E26" s="34" t="str">
        <f t="shared" si="1"/>
        <v/>
      </c>
      <c r="F26" s="34" t="str">
        <f t="shared" si="2"/>
        <v/>
      </c>
      <c r="G26" s="34" t="str">
        <f t="shared" si="3"/>
        <v/>
      </c>
    </row>
    <row r="27" spans="1:22" ht="24" customHeight="1" x14ac:dyDescent="0.25">
      <c r="A27" s="32" t="str">
        <f>+IF('Tüm Deney Sonuçları'!B30="","",'Tüm Deney Sonuçları'!B30)</f>
        <v/>
      </c>
      <c r="B27" s="33" t="str">
        <f t="shared" si="0"/>
        <v/>
      </c>
      <c r="C27" s="33" t="str">
        <f t="shared" si="4"/>
        <v/>
      </c>
      <c r="D27" s="35" t="str">
        <f>+IF('Tüm Deney Sonuçları'!F30="","",'Tüm Deney Sonuçları'!F30)</f>
        <v/>
      </c>
      <c r="E27" s="34" t="str">
        <f t="shared" si="1"/>
        <v/>
      </c>
      <c r="F27" s="34" t="str">
        <f t="shared" si="2"/>
        <v/>
      </c>
      <c r="G27" s="34" t="str">
        <f t="shared" si="3"/>
        <v/>
      </c>
    </row>
    <row r="28" spans="1:22" ht="24" customHeight="1" x14ac:dyDescent="0.25">
      <c r="A28" s="32" t="str">
        <f>+IF('Tüm Deney Sonuçları'!B31="","",'Tüm Deney Sonuçları'!B31)</f>
        <v/>
      </c>
      <c r="B28" s="33" t="str">
        <f t="shared" si="0"/>
        <v/>
      </c>
      <c r="C28" s="33" t="str">
        <f t="shared" si="4"/>
        <v/>
      </c>
      <c r="D28" s="35" t="str">
        <f>+IF('Tüm Deney Sonuçları'!F31="","",'Tüm Deney Sonuçları'!F31)</f>
        <v/>
      </c>
      <c r="E28" s="34" t="str">
        <f t="shared" si="1"/>
        <v/>
      </c>
      <c r="F28" s="34" t="str">
        <f t="shared" si="2"/>
        <v/>
      </c>
      <c r="G28" s="34" t="str">
        <f t="shared" si="3"/>
        <v/>
      </c>
    </row>
    <row r="29" spans="1:22" ht="38.1" customHeight="1" x14ac:dyDescent="0.25">
      <c r="A29" s="32" t="str">
        <f>+IF('Tüm Deney Sonuçları'!B32="","",'Tüm Deney Sonuçları'!B32)</f>
        <v/>
      </c>
      <c r="B29" s="33">
        <f t="shared" si="0"/>
        <v>0.29158459815394111</v>
      </c>
      <c r="C29" s="33">
        <f t="shared" si="4"/>
        <v>0.29158459815394111</v>
      </c>
      <c r="D29" s="35">
        <f>+IF('Tüm Deney Sonuçları'!F32="","",'Tüm Deney Sonuçları'!F32)</f>
        <v>3.5</v>
      </c>
      <c r="E29" s="34" t="str">
        <f t="shared" si="1"/>
        <v/>
      </c>
      <c r="F29" s="34" t="str">
        <f t="shared" si="2"/>
        <v/>
      </c>
      <c r="G29" s="34" t="str">
        <f t="shared" si="3"/>
        <v/>
      </c>
      <c r="K29" s="133" t="s">
        <v>43</v>
      </c>
      <c r="L29" s="134"/>
      <c r="M29" s="134"/>
      <c r="N29" s="134"/>
      <c r="O29" s="135"/>
      <c r="Q29" s="128" t="str">
        <f>+'Tüm Deney Sonuçları'!H7</f>
        <v>Deney 4 Sonuçları</v>
      </c>
      <c r="R29" s="128"/>
      <c r="S29" s="128"/>
      <c r="T29" s="128"/>
      <c r="U29" s="128"/>
      <c r="V29" s="128"/>
    </row>
    <row r="30" spans="1:22" ht="24" customHeight="1" x14ac:dyDescent="0.25">
      <c r="A30" s="32" t="str">
        <f>+IF('Tüm Deney Sonuçları'!B33="","",'Tüm Deney Sonuçları'!B33)</f>
        <v/>
      </c>
      <c r="B30" s="33">
        <f t="shared" si="0"/>
        <v>0.29158459815394111</v>
      </c>
      <c r="C30" s="33">
        <f t="shared" si="4"/>
        <v>0.29158459815394111</v>
      </c>
      <c r="D30" s="35">
        <f>+IF('Tüm Deney Sonuçları'!F33="","",'Tüm Deney Sonuçları'!F33)</f>
        <v>3.5</v>
      </c>
      <c r="E30" s="34" t="str">
        <f t="shared" si="1"/>
        <v/>
      </c>
      <c r="F30" s="34" t="str">
        <f t="shared" si="2"/>
        <v/>
      </c>
      <c r="G30" s="34" t="str">
        <f t="shared" si="3"/>
        <v/>
      </c>
      <c r="K30" s="34">
        <v>1</v>
      </c>
      <c r="L30" s="36">
        <v>0</v>
      </c>
      <c r="M30" s="36"/>
      <c r="N30" s="34">
        <v>1</v>
      </c>
      <c r="O30" s="36">
        <v>0</v>
      </c>
      <c r="Q30" s="125" t="s">
        <v>0</v>
      </c>
      <c r="R30" s="125"/>
      <c r="S30" s="125"/>
      <c r="T30" s="125"/>
      <c r="U30" s="125"/>
      <c r="V30" s="27">
        <f>COUNT(D6:D49)</f>
        <v>11</v>
      </c>
    </row>
    <row r="31" spans="1:22" ht="24" customHeight="1" x14ac:dyDescent="0.25">
      <c r="A31" s="32" t="str">
        <f>+IF('Tüm Deney Sonuçları'!B34="","",'Tüm Deney Sonuçları'!B34)</f>
        <v/>
      </c>
      <c r="B31" s="33">
        <f t="shared" si="0"/>
        <v>-0.74923724558761118</v>
      </c>
      <c r="C31" s="33">
        <f t="shared" si="4"/>
        <v>0.74923724558761118</v>
      </c>
      <c r="D31" s="35">
        <f>+IF('Tüm Deney Sonuçları'!F34="","",'Tüm Deney Sonuçları'!F34)</f>
        <v>3.01</v>
      </c>
      <c r="E31" s="34" t="str">
        <f t="shared" si="1"/>
        <v/>
      </c>
      <c r="F31" s="34" t="str">
        <f t="shared" si="2"/>
        <v/>
      </c>
      <c r="G31" s="34" t="str">
        <f t="shared" si="3"/>
        <v/>
      </c>
      <c r="K31" s="34">
        <v>45</v>
      </c>
      <c r="L31" s="36">
        <v>0</v>
      </c>
      <c r="M31" s="36"/>
      <c r="N31" s="34">
        <v>45</v>
      </c>
      <c r="O31" s="36">
        <v>0</v>
      </c>
      <c r="Q31" s="125" t="s">
        <v>1</v>
      </c>
      <c r="R31" s="125"/>
      <c r="S31" s="125"/>
      <c r="T31" s="125"/>
      <c r="U31" s="125"/>
      <c r="V31" s="27">
        <f>COUNTIF(C6:C49,"&lt;1")</f>
        <v>9</v>
      </c>
    </row>
    <row r="32" spans="1:22" ht="24" customHeight="1" x14ac:dyDescent="0.25">
      <c r="A32" s="32" t="str">
        <f>+IF('Tüm Deney Sonuçları'!B35="","",'Tüm Deney Sonuçları'!B35)</f>
        <v/>
      </c>
      <c r="B32" s="33" t="str">
        <f t="shared" si="0"/>
        <v/>
      </c>
      <c r="C32" s="33" t="str">
        <f t="shared" si="4"/>
        <v/>
      </c>
      <c r="D32" s="35" t="str">
        <f>+IF('Tüm Deney Sonuçları'!F35="","",'Tüm Deney Sonuçları'!F35)</f>
        <v/>
      </c>
      <c r="E32" s="34" t="str">
        <f t="shared" si="1"/>
        <v/>
      </c>
      <c r="F32" s="34" t="str">
        <f t="shared" si="2"/>
        <v/>
      </c>
      <c r="G32" s="34" t="str">
        <f t="shared" si="3"/>
        <v/>
      </c>
      <c r="J32" s="12"/>
      <c r="K32" s="34"/>
      <c r="L32" s="36"/>
      <c r="M32" s="36"/>
      <c r="N32" s="34"/>
      <c r="O32" s="36"/>
      <c r="Q32" s="125" t="s">
        <v>2</v>
      </c>
      <c r="R32" s="125"/>
      <c r="S32" s="125"/>
      <c r="T32" s="125"/>
      <c r="U32" s="125"/>
      <c r="V32" s="27">
        <f>COUNTIF(C6:C49,"&lt;2")-COUNTIF(C6:C49,"&lt;1")</f>
        <v>2</v>
      </c>
    </row>
    <row r="33" spans="1:52" ht="24" customHeight="1" x14ac:dyDescent="0.25">
      <c r="A33" s="32" t="str">
        <f>+IF('Tüm Deney Sonuçları'!B36="","",'Tüm Deney Sonuçları'!B36)</f>
        <v/>
      </c>
      <c r="B33" s="33" t="str">
        <f t="shared" si="0"/>
        <v/>
      </c>
      <c r="C33" s="33" t="str">
        <f t="shared" si="4"/>
        <v/>
      </c>
      <c r="D33" s="35" t="str">
        <f>+IF('Tüm Deney Sonuçları'!F36="","",'Tüm Deney Sonuçları'!F36)</f>
        <v/>
      </c>
      <c r="E33" s="34" t="str">
        <f t="shared" si="1"/>
        <v/>
      </c>
      <c r="F33" s="34" t="str">
        <f t="shared" si="2"/>
        <v/>
      </c>
      <c r="G33" s="34" t="str">
        <f t="shared" si="3"/>
        <v/>
      </c>
      <c r="J33" s="14"/>
      <c r="K33" s="34">
        <v>1</v>
      </c>
      <c r="L33" s="36">
        <v>1</v>
      </c>
      <c r="M33" s="36"/>
      <c r="N33" s="34">
        <v>1</v>
      </c>
      <c r="O33" s="36">
        <v>-1</v>
      </c>
      <c r="P33" s="15"/>
      <c r="Q33" s="125" t="s">
        <v>3</v>
      </c>
      <c r="R33" s="125"/>
      <c r="S33" s="125"/>
      <c r="T33" s="125"/>
      <c r="U33" s="125"/>
      <c r="V33" s="27">
        <f>COUNTIF(C6:C49,"&lt;3")-COUNTIF(C6:C49,"&lt;2")</f>
        <v>0</v>
      </c>
      <c r="W33" s="13"/>
      <c r="X33" s="16"/>
      <c r="Y33" s="13"/>
      <c r="Z33" s="13"/>
      <c r="AA33" s="15"/>
      <c r="AB33" s="15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</row>
    <row r="34" spans="1:52" ht="24" customHeight="1" x14ac:dyDescent="0.25">
      <c r="A34" s="32" t="str">
        <f>+IF('Tüm Deney Sonuçları'!B37="","",'Tüm Deney Sonuçları'!B37)</f>
        <v/>
      </c>
      <c r="B34" s="33" t="str">
        <f t="shared" si="0"/>
        <v/>
      </c>
      <c r="C34" s="33" t="str">
        <f t="shared" si="4"/>
        <v/>
      </c>
      <c r="D34" s="35" t="str">
        <f>+IF('Tüm Deney Sonuçları'!F37="","",'Tüm Deney Sonuçları'!F37)</f>
        <v/>
      </c>
      <c r="E34" s="34" t="str">
        <f t="shared" si="1"/>
        <v/>
      </c>
      <c r="F34" s="34" t="str">
        <f t="shared" si="2"/>
        <v/>
      </c>
      <c r="G34" s="34" t="str">
        <f t="shared" si="3"/>
        <v/>
      </c>
      <c r="J34" s="12"/>
      <c r="K34" s="34">
        <v>45</v>
      </c>
      <c r="L34" s="36">
        <v>1</v>
      </c>
      <c r="M34" s="36"/>
      <c r="N34" s="34">
        <v>45</v>
      </c>
      <c r="O34" s="36">
        <v>-1</v>
      </c>
      <c r="P34" s="12"/>
      <c r="Q34" s="125" t="s">
        <v>4</v>
      </c>
      <c r="R34" s="125"/>
      <c r="S34" s="125"/>
      <c r="T34" s="125"/>
      <c r="U34" s="125"/>
      <c r="V34" s="27">
        <f>COUNTIF(C6:C49,"&lt;6")-COUNTIF(C6:C49,"&lt;3")</f>
        <v>0</v>
      </c>
      <c r="X34" s="12"/>
      <c r="Y34" s="12"/>
      <c r="AA34" s="12"/>
      <c r="AB34" s="12"/>
    </row>
    <row r="35" spans="1:52" ht="24" customHeight="1" x14ac:dyDescent="0.25">
      <c r="A35" s="32" t="str">
        <f>+IF('Tüm Deney Sonuçları'!B38="","",'Tüm Deney Sonuçları'!B38)</f>
        <v/>
      </c>
      <c r="B35" s="33" t="str">
        <f t="shared" si="0"/>
        <v/>
      </c>
      <c r="C35" s="33" t="str">
        <f t="shared" si="4"/>
        <v/>
      </c>
      <c r="D35" s="35" t="str">
        <f>+IF('Tüm Deney Sonuçları'!F38="","",'Tüm Deney Sonuçları'!F38)</f>
        <v/>
      </c>
      <c r="E35" s="34" t="str">
        <f t="shared" si="1"/>
        <v/>
      </c>
      <c r="F35" s="34" t="str">
        <f t="shared" si="2"/>
        <v/>
      </c>
      <c r="G35" s="34" t="str">
        <f t="shared" si="3"/>
        <v/>
      </c>
      <c r="J35" s="15"/>
      <c r="K35" s="34"/>
      <c r="L35" s="36"/>
      <c r="M35" s="36"/>
      <c r="N35" s="34"/>
      <c r="O35" s="36"/>
      <c r="P35" s="15"/>
      <c r="Q35" s="125" t="s">
        <v>5</v>
      </c>
      <c r="R35" s="125"/>
      <c r="S35" s="125"/>
      <c r="T35" s="125"/>
      <c r="U35" s="125"/>
      <c r="V35" s="26">
        <f>AVERAGE(D6:D49)</f>
        <v>3.3627272727272728</v>
      </c>
      <c r="W35" s="15"/>
      <c r="X35" s="12"/>
      <c r="Y35" s="15"/>
      <c r="Z35" s="15"/>
      <c r="AA35" s="12"/>
      <c r="AB35" s="15"/>
      <c r="AC35" s="15"/>
      <c r="AE35" s="15"/>
      <c r="AF35" s="15"/>
    </row>
    <row r="36" spans="1:52" ht="24" customHeight="1" x14ac:dyDescent="0.25">
      <c r="A36" s="32" t="str">
        <f>+IF('Tüm Deney Sonuçları'!B39="","",'Tüm Deney Sonuçları'!B39)</f>
        <v/>
      </c>
      <c r="B36" s="33" t="str">
        <f t="shared" si="0"/>
        <v/>
      </c>
      <c r="C36" s="33" t="str">
        <f t="shared" si="4"/>
        <v/>
      </c>
      <c r="D36" s="35" t="str">
        <f>+IF('Tüm Deney Sonuçları'!F39="","",'Tüm Deney Sonuçları'!F39)</f>
        <v/>
      </c>
      <c r="E36" s="34" t="str">
        <f t="shared" si="1"/>
        <v/>
      </c>
      <c r="F36" s="34" t="str">
        <f t="shared" si="2"/>
        <v/>
      </c>
      <c r="G36" s="34" t="str">
        <f t="shared" si="3"/>
        <v/>
      </c>
      <c r="J36" s="18"/>
      <c r="K36" s="34">
        <v>1</v>
      </c>
      <c r="L36" s="36">
        <v>2</v>
      </c>
      <c r="M36" s="37"/>
      <c r="N36" s="34">
        <v>1</v>
      </c>
      <c r="O36" s="36">
        <v>-2</v>
      </c>
      <c r="P36" s="19"/>
      <c r="Q36" s="125" t="s">
        <v>40</v>
      </c>
      <c r="R36" s="125"/>
      <c r="S36" s="125"/>
      <c r="T36" s="125"/>
      <c r="U36" s="125"/>
      <c r="V36" s="26">
        <f>STDEV(D6:D49)</f>
        <v>0.33713768430986496</v>
      </c>
      <c r="W36" s="19"/>
      <c r="X36" s="17"/>
      <c r="Y36" s="19"/>
      <c r="Z36" s="19"/>
      <c r="AA36" s="17"/>
      <c r="AB36" s="20"/>
      <c r="AC36" s="20"/>
      <c r="AD36" s="17"/>
      <c r="AE36" s="21"/>
      <c r="AF36" s="21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</row>
    <row r="37" spans="1:52" ht="24" customHeight="1" x14ac:dyDescent="0.25">
      <c r="A37" s="32" t="str">
        <f>+IF('Tüm Deney Sonuçları'!B40="","",'Tüm Deney Sonuçları'!B40)</f>
        <v/>
      </c>
      <c r="B37" s="33" t="str">
        <f t="shared" si="0"/>
        <v/>
      </c>
      <c r="C37" s="33" t="str">
        <f t="shared" si="4"/>
        <v/>
      </c>
      <c r="D37" s="35" t="str">
        <f>+IF('Tüm Deney Sonuçları'!F40="","",'Tüm Deney Sonuçları'!F40)</f>
        <v/>
      </c>
      <c r="E37" s="34" t="str">
        <f t="shared" si="1"/>
        <v/>
      </c>
      <c r="F37" s="34" t="str">
        <f t="shared" si="2"/>
        <v/>
      </c>
      <c r="G37" s="34" t="str">
        <f t="shared" si="3"/>
        <v/>
      </c>
      <c r="J37" s="16"/>
      <c r="K37" s="34">
        <v>45</v>
      </c>
      <c r="L37" s="36">
        <v>2</v>
      </c>
      <c r="M37" s="37"/>
      <c r="N37" s="34">
        <v>45</v>
      </c>
      <c r="O37" s="36">
        <v>-2</v>
      </c>
      <c r="P37" s="12"/>
      <c r="Q37" s="125" t="s">
        <v>6</v>
      </c>
      <c r="R37" s="125"/>
      <c r="S37" s="125"/>
      <c r="T37" s="125"/>
      <c r="U37" s="125"/>
      <c r="V37" s="26">
        <f>+V36*100/V35</f>
        <v>10.025721890804311</v>
      </c>
      <c r="W37" s="16"/>
      <c r="X37" s="13"/>
      <c r="Y37" s="12"/>
      <c r="Z37" s="16"/>
      <c r="AA37" s="13"/>
      <c r="AB37" s="12"/>
      <c r="AC37" s="16"/>
      <c r="AD37" s="13"/>
      <c r="AE37" s="16"/>
      <c r="AF37" s="16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</row>
    <row r="38" spans="1:52" ht="24" customHeight="1" x14ac:dyDescent="0.25">
      <c r="A38" s="32" t="str">
        <f>+IF('Tüm Deney Sonuçları'!B41="","",'Tüm Deney Sonuçları'!B41)</f>
        <v/>
      </c>
      <c r="B38" s="33" t="str">
        <f t="shared" si="0"/>
        <v/>
      </c>
      <c r="C38" s="33" t="str">
        <f t="shared" si="4"/>
        <v/>
      </c>
      <c r="D38" s="35" t="str">
        <f>+IF('Tüm Deney Sonuçları'!F41="","",'Tüm Deney Sonuçları'!F41)</f>
        <v/>
      </c>
      <c r="E38" s="34" t="str">
        <f t="shared" si="1"/>
        <v/>
      </c>
      <c r="F38" s="34" t="str">
        <f t="shared" si="2"/>
        <v/>
      </c>
      <c r="G38" s="34" t="str">
        <f t="shared" si="3"/>
        <v/>
      </c>
      <c r="H38" s="13"/>
      <c r="I38" s="13"/>
      <c r="J38" s="13"/>
      <c r="K38" s="34"/>
      <c r="L38" s="36"/>
      <c r="M38" s="36"/>
      <c r="N38" s="34"/>
      <c r="O38" s="36"/>
      <c r="P38" s="13"/>
      <c r="Q38" s="125" t="s">
        <v>7</v>
      </c>
      <c r="R38" s="125"/>
      <c r="S38" s="125"/>
      <c r="T38" s="125"/>
      <c r="U38" s="125"/>
      <c r="V38" s="26">
        <f>+MAX(D6:D49)</f>
        <v>3.88</v>
      </c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</row>
    <row r="39" spans="1:52" ht="24" customHeight="1" x14ac:dyDescent="0.25">
      <c r="A39" s="32" t="str">
        <f>+IF('Tüm Deney Sonuçları'!B42="","",'Tüm Deney Sonuçları'!B42)</f>
        <v/>
      </c>
      <c r="B39" s="33" t="str">
        <f t="shared" si="0"/>
        <v/>
      </c>
      <c r="C39" s="33" t="str">
        <f t="shared" si="4"/>
        <v/>
      </c>
      <c r="D39" s="35" t="str">
        <f>+IF('Tüm Deney Sonuçları'!F42="","",'Tüm Deney Sonuçları'!F42)</f>
        <v/>
      </c>
      <c r="E39" s="34" t="str">
        <f t="shared" si="1"/>
        <v/>
      </c>
      <c r="F39" s="34" t="str">
        <f t="shared" si="2"/>
        <v/>
      </c>
      <c r="G39" s="34" t="str">
        <f t="shared" si="3"/>
        <v/>
      </c>
      <c r="H39" s="13"/>
      <c r="I39" s="13"/>
      <c r="J39" s="13"/>
      <c r="K39" s="34">
        <v>1</v>
      </c>
      <c r="L39" s="36">
        <v>3</v>
      </c>
      <c r="M39" s="36"/>
      <c r="N39" s="34">
        <v>1</v>
      </c>
      <c r="O39" s="36">
        <v>-3</v>
      </c>
      <c r="P39" s="13"/>
      <c r="Q39" s="125" t="s">
        <v>8</v>
      </c>
      <c r="R39" s="125"/>
      <c r="S39" s="125"/>
      <c r="T39" s="125"/>
      <c r="U39" s="125"/>
      <c r="V39" s="26">
        <f>+MIN(D6:D49)</f>
        <v>2.81</v>
      </c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</row>
    <row r="40" spans="1:52" ht="24" customHeight="1" x14ac:dyDescent="0.25">
      <c r="A40" s="32" t="str">
        <f>+IF('Tüm Deney Sonuçları'!B43="","",'Tüm Deney Sonuçları'!B43)</f>
        <v/>
      </c>
      <c r="B40" s="33" t="str">
        <f t="shared" si="0"/>
        <v/>
      </c>
      <c r="C40" s="33" t="str">
        <f t="shared" si="4"/>
        <v/>
      </c>
      <c r="D40" s="35" t="str">
        <f>+IF('Tüm Deney Sonuçları'!F43="","",'Tüm Deney Sonuçları'!F43)</f>
        <v/>
      </c>
      <c r="E40" s="34" t="str">
        <f t="shared" si="1"/>
        <v/>
      </c>
      <c r="F40" s="34" t="str">
        <f t="shared" si="2"/>
        <v/>
      </c>
      <c r="G40" s="34" t="str">
        <f t="shared" si="3"/>
        <v/>
      </c>
      <c r="H40" s="18"/>
      <c r="I40" s="18"/>
      <c r="J40" s="22"/>
      <c r="K40" s="34">
        <v>45</v>
      </c>
      <c r="L40" s="36">
        <v>3</v>
      </c>
      <c r="M40" s="36"/>
      <c r="N40" s="34">
        <v>45</v>
      </c>
      <c r="O40" s="36">
        <v>-3</v>
      </c>
      <c r="P40" s="13"/>
      <c r="Q40" s="125" t="s">
        <v>25</v>
      </c>
      <c r="R40" s="125"/>
      <c r="S40" s="125"/>
      <c r="T40" s="125"/>
      <c r="U40" s="125"/>
      <c r="V40" s="26">
        <f>+V36*100/V35</f>
        <v>10.025721890804311</v>
      </c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</row>
    <row r="41" spans="1:52" ht="24" customHeight="1" x14ac:dyDescent="0.25">
      <c r="A41" s="32" t="str">
        <f>+IF('Tüm Deney Sonuçları'!B44="","",'Tüm Deney Sonuçları'!B44)</f>
        <v/>
      </c>
      <c r="B41" s="33" t="str">
        <f t="shared" si="0"/>
        <v/>
      </c>
      <c r="C41" s="33" t="str">
        <f t="shared" si="4"/>
        <v/>
      </c>
      <c r="D41" s="35" t="str">
        <f>+IF('Tüm Deney Sonuçları'!F44="","",'Tüm Deney Sonuçları'!F44)</f>
        <v/>
      </c>
      <c r="E41" s="34" t="str">
        <f t="shared" si="1"/>
        <v/>
      </c>
      <c r="F41" s="34" t="str">
        <f t="shared" si="2"/>
        <v/>
      </c>
      <c r="G41" s="34" t="str">
        <f t="shared" si="3"/>
        <v/>
      </c>
      <c r="H41" s="23"/>
      <c r="I41" s="23"/>
      <c r="J41" s="23"/>
      <c r="K41" s="23"/>
      <c r="L41" s="23"/>
      <c r="M41" s="23"/>
      <c r="N41" s="23"/>
      <c r="O41" s="23"/>
      <c r="P41" s="23"/>
      <c r="Q41" s="125" t="s">
        <v>26</v>
      </c>
      <c r="R41" s="125"/>
      <c r="S41" s="125"/>
      <c r="T41" s="125"/>
      <c r="U41" s="125"/>
      <c r="V41" s="26">
        <f>+(MAX(D6:D49)-MIN(D6:D49))*100/V35</f>
        <v>31.819410651527434</v>
      </c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4"/>
      <c r="AW41" s="24"/>
      <c r="AX41" s="24"/>
      <c r="AY41" s="24"/>
      <c r="AZ41" s="24"/>
    </row>
    <row r="42" spans="1:52" ht="24" customHeight="1" thickBot="1" x14ac:dyDescent="0.3">
      <c r="A42" s="32" t="str">
        <f>+IF('Tüm Deney Sonuçları'!B45="","",'Tüm Deney Sonuçları'!B45)</f>
        <v/>
      </c>
      <c r="B42" s="33">
        <f t="shared" si="0"/>
        <v>-0.19696443054107299</v>
      </c>
      <c r="C42" s="33">
        <f t="shared" si="4"/>
        <v>0.19696443054107299</v>
      </c>
      <c r="D42" s="35">
        <f>+IF('Tüm Deney Sonuçları'!F45="","",'Tüm Deney Sonuçları'!F45)</f>
        <v>3.27</v>
      </c>
      <c r="E42" s="34" t="str">
        <f t="shared" si="1"/>
        <v/>
      </c>
      <c r="F42" s="34" t="str">
        <f t="shared" si="2"/>
        <v/>
      </c>
      <c r="G42" s="34" t="str">
        <f t="shared" si="3"/>
        <v/>
      </c>
      <c r="Q42" s="125" t="s">
        <v>29</v>
      </c>
      <c r="R42" s="125"/>
      <c r="S42" s="125"/>
      <c r="T42" s="125"/>
      <c r="U42" s="125"/>
      <c r="V42" s="26">
        <f>+V36/SQRT(V30)</f>
        <v>0.10165083650410099</v>
      </c>
    </row>
    <row r="43" spans="1:52" ht="36.950000000000003" customHeight="1" thickBot="1" x14ac:dyDescent="0.3">
      <c r="A43" s="32" t="str">
        <f>+IF('Tüm Deney Sonuçları'!B46="","",'Tüm Deney Sonuçları'!B46)</f>
        <v/>
      </c>
      <c r="B43" s="33">
        <f t="shared" si="0"/>
        <v>1.0987525586065729</v>
      </c>
      <c r="C43" s="33">
        <f t="shared" si="4"/>
        <v>1.0987525586065729</v>
      </c>
      <c r="D43" s="35">
        <f>+IF('Tüm Deney Sonuçları'!F46="","",'Tüm Deney Sonuçları'!F46)</f>
        <v>3.88</v>
      </c>
      <c r="E43" s="34" t="str">
        <f t="shared" si="1"/>
        <v/>
      </c>
      <c r="F43" s="34" t="str">
        <f t="shared" si="2"/>
        <v/>
      </c>
      <c r="G43" s="34" t="str">
        <f t="shared" si="3"/>
        <v/>
      </c>
      <c r="J43" s="126" t="s">
        <v>41</v>
      </c>
      <c r="K43" s="126"/>
      <c r="L43" s="126"/>
      <c r="M43" s="126"/>
      <c r="N43" s="126"/>
      <c r="O43" s="42">
        <v>5</v>
      </c>
      <c r="Q43" s="125" t="s">
        <v>42</v>
      </c>
      <c r="R43" s="125"/>
      <c r="S43" s="125"/>
      <c r="T43" s="125"/>
      <c r="U43" s="125"/>
      <c r="V43" s="25">
        <f>+$O$43*$V$35*2.8/100</f>
        <v>0.47078181818181813</v>
      </c>
    </row>
    <row r="44" spans="1:52" ht="22.5" customHeight="1" x14ac:dyDescent="0.25">
      <c r="A44" s="32" t="str">
        <f>+IF('Tüm Deney Sonuçları'!B47="","",'Tüm Deney Sonuçları'!B47)</f>
        <v/>
      </c>
      <c r="B44" s="33" t="str">
        <f t="shared" si="0"/>
        <v/>
      </c>
      <c r="C44" s="33" t="str">
        <f t="shared" si="4"/>
        <v/>
      </c>
      <c r="D44" s="35" t="str">
        <f>+IF('Tüm Deney Sonuçları'!F47="","",'Tüm Deney Sonuçları'!F47)</f>
        <v/>
      </c>
      <c r="E44" s="34" t="str">
        <f t="shared" si="1"/>
        <v/>
      </c>
      <c r="F44" s="34" t="str">
        <f t="shared" si="2"/>
        <v/>
      </c>
      <c r="G44" s="34" t="str">
        <f t="shared" si="3"/>
        <v/>
      </c>
    </row>
    <row r="45" spans="1:52" ht="18" x14ac:dyDescent="0.25">
      <c r="A45" s="32" t="str">
        <f>+IF('Tüm Deney Sonuçları'!B48="","",'Tüm Deney Sonuçları'!B48)</f>
        <v/>
      </c>
      <c r="B45" s="33" t="str">
        <f t="shared" si="0"/>
        <v/>
      </c>
      <c r="C45" s="33" t="str">
        <f t="shared" si="4"/>
        <v/>
      </c>
      <c r="D45" s="35" t="str">
        <f>+IF('Tüm Deney Sonuçları'!F48="","",'Tüm Deney Sonuçları'!F48)</f>
        <v/>
      </c>
      <c r="E45" s="34" t="str">
        <f t="shared" si="1"/>
        <v/>
      </c>
      <c r="F45" s="34" t="str">
        <f t="shared" si="2"/>
        <v/>
      </c>
      <c r="G45" s="34" t="str">
        <f t="shared" si="3"/>
        <v/>
      </c>
    </row>
    <row r="46" spans="1:52" ht="18" x14ac:dyDescent="0.25">
      <c r="A46" s="32" t="str">
        <f>+IF('Tüm Deney Sonuçları'!B49="","",'Tüm Deney Sonuçları'!B49)</f>
        <v/>
      </c>
      <c r="B46" s="33" t="str">
        <f t="shared" si="0"/>
        <v/>
      </c>
      <c r="C46" s="33" t="str">
        <f t="shared" si="4"/>
        <v/>
      </c>
      <c r="D46" s="35" t="str">
        <f>+IF('Tüm Deney Sonuçları'!F49="","",'Tüm Deney Sonuçları'!F49)</f>
        <v/>
      </c>
      <c r="E46" s="34" t="str">
        <f t="shared" si="1"/>
        <v/>
      </c>
      <c r="F46" s="34" t="str">
        <f t="shared" si="2"/>
        <v/>
      </c>
      <c r="G46" s="34" t="str">
        <f t="shared" ref="G46:G49" si="5">IF(C46&gt;2,A46,"")</f>
        <v/>
      </c>
    </row>
    <row r="47" spans="1:52" ht="18" x14ac:dyDescent="0.25">
      <c r="A47" s="32" t="str">
        <f>+IF('Tüm Deney Sonuçları'!B50="","",'Tüm Deney Sonuçları'!B50)</f>
        <v/>
      </c>
      <c r="B47" s="33" t="str">
        <f t="shared" si="0"/>
        <v/>
      </c>
      <c r="C47" s="33" t="str">
        <f t="shared" si="4"/>
        <v/>
      </c>
      <c r="D47" s="35" t="str">
        <f>+IF('Tüm Deney Sonuçları'!F50="","",'Tüm Deney Sonuçları'!F50)</f>
        <v/>
      </c>
      <c r="E47" s="34" t="str">
        <f t="shared" si="1"/>
        <v/>
      </c>
      <c r="F47" s="34" t="str">
        <f t="shared" si="2"/>
        <v/>
      </c>
      <c r="G47" s="34" t="str">
        <f t="shared" si="5"/>
        <v/>
      </c>
    </row>
    <row r="48" spans="1:52" ht="18" x14ac:dyDescent="0.25">
      <c r="A48" s="32" t="str">
        <f>+IF('Tüm Deney Sonuçları'!B51="","",'Tüm Deney Sonuçları'!B51)</f>
        <v/>
      </c>
      <c r="B48" s="33" t="str">
        <f t="shared" si="0"/>
        <v/>
      </c>
      <c r="C48" s="33" t="str">
        <f t="shared" si="4"/>
        <v/>
      </c>
      <c r="D48" s="35" t="str">
        <f>+IF('Tüm Deney Sonuçları'!F51="","",'Tüm Deney Sonuçları'!F51)</f>
        <v/>
      </c>
      <c r="E48" s="34" t="str">
        <f t="shared" si="1"/>
        <v/>
      </c>
      <c r="F48" s="34" t="str">
        <f t="shared" si="2"/>
        <v/>
      </c>
      <c r="G48" s="34" t="str">
        <f t="shared" si="5"/>
        <v/>
      </c>
    </row>
    <row r="49" spans="1:7" ht="18" x14ac:dyDescent="0.25">
      <c r="A49" s="32" t="str">
        <f>+IF('Tüm Deney Sonuçları'!B52="","",'Tüm Deney Sonuçları'!B52)</f>
        <v/>
      </c>
      <c r="B49" s="33" t="str">
        <f t="shared" si="0"/>
        <v/>
      </c>
      <c r="C49" s="33" t="str">
        <f t="shared" si="4"/>
        <v/>
      </c>
      <c r="D49" s="35" t="str">
        <f>+IF('Tüm Deney Sonuçları'!F52="","",'Tüm Deney Sonuçları'!F52)</f>
        <v/>
      </c>
      <c r="E49" s="34" t="str">
        <f t="shared" si="1"/>
        <v/>
      </c>
      <c r="F49" s="34" t="str">
        <f t="shared" si="2"/>
        <v/>
      </c>
      <c r="G49" s="34" t="str">
        <f t="shared" si="5"/>
        <v/>
      </c>
    </row>
  </sheetData>
  <mergeCells count="22">
    <mergeCell ref="A1:A4"/>
    <mergeCell ref="B1:E1"/>
    <mergeCell ref="B2:E2"/>
    <mergeCell ref="B3:E4"/>
    <mergeCell ref="K29:O29"/>
    <mergeCell ref="G3:G4"/>
    <mergeCell ref="Q43:U43"/>
    <mergeCell ref="J43:N43"/>
    <mergeCell ref="Q34:U34"/>
    <mergeCell ref="Q29:V29"/>
    <mergeCell ref="Q30:U30"/>
    <mergeCell ref="Q31:U31"/>
    <mergeCell ref="Q32:U32"/>
    <mergeCell ref="Q33:U33"/>
    <mergeCell ref="Q41:U41"/>
    <mergeCell ref="Q42:U42"/>
    <mergeCell ref="Q35:U35"/>
    <mergeCell ref="Q36:U36"/>
    <mergeCell ref="Q37:U37"/>
    <mergeCell ref="Q38:U38"/>
    <mergeCell ref="Q39:U39"/>
    <mergeCell ref="Q40:U4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9"/>
  <sheetViews>
    <sheetView zoomScale="50" zoomScaleNormal="50" workbookViewId="0">
      <selection activeCell="G2" sqref="G2:G4"/>
    </sheetView>
  </sheetViews>
  <sheetFormatPr defaultColWidth="8.7109375" defaultRowHeight="15" x14ac:dyDescent="0.2"/>
  <cols>
    <col min="1" max="1" width="23.28515625" style="11" customWidth="1"/>
    <col min="2" max="2" width="28.5703125" style="11" customWidth="1"/>
    <col min="3" max="3" width="24.140625" style="11" customWidth="1"/>
    <col min="4" max="4" width="20.140625" style="11" customWidth="1"/>
    <col min="5" max="5" width="23.42578125" style="11" customWidth="1"/>
    <col min="6" max="6" width="29.5703125" style="11" customWidth="1"/>
    <col min="7" max="7" width="26.7109375" style="11" customWidth="1"/>
    <col min="8" max="48" width="10.5703125" style="11" customWidth="1"/>
    <col min="49" max="16384" width="8.7109375" style="11"/>
  </cols>
  <sheetData>
    <row r="1" spans="1:7" ht="33" customHeight="1" x14ac:dyDescent="0.2">
      <c r="A1" s="110"/>
      <c r="B1" s="108" t="s">
        <v>113</v>
      </c>
      <c r="C1" s="108"/>
      <c r="D1" s="108"/>
      <c r="E1" s="108"/>
      <c r="F1" s="87" t="s">
        <v>114</v>
      </c>
      <c r="G1" s="87" t="s">
        <v>130</v>
      </c>
    </row>
    <row r="2" spans="1:7" ht="24" customHeight="1" x14ac:dyDescent="0.2">
      <c r="A2" s="110"/>
      <c r="B2" s="109" t="s">
        <v>115</v>
      </c>
      <c r="C2" s="109"/>
      <c r="D2" s="109"/>
      <c r="E2" s="109"/>
      <c r="F2" s="87" t="s">
        <v>116</v>
      </c>
      <c r="G2" s="88" t="s">
        <v>152</v>
      </c>
    </row>
    <row r="3" spans="1:7" ht="24" customHeight="1" x14ac:dyDescent="0.2">
      <c r="A3" s="110"/>
      <c r="B3" s="109" t="s">
        <v>151</v>
      </c>
      <c r="C3" s="109"/>
      <c r="D3" s="109"/>
      <c r="E3" s="109"/>
      <c r="F3" s="90" t="s">
        <v>117</v>
      </c>
      <c r="G3" s="91"/>
    </row>
    <row r="4" spans="1:7" ht="24" customHeight="1" x14ac:dyDescent="0.2">
      <c r="A4" s="110"/>
      <c r="B4" s="109"/>
      <c r="C4" s="109"/>
      <c r="D4" s="109"/>
      <c r="E4" s="109"/>
      <c r="F4" s="87" t="s">
        <v>118</v>
      </c>
      <c r="G4" s="89" t="s">
        <v>119</v>
      </c>
    </row>
    <row r="5" spans="1:7" ht="66" customHeight="1" x14ac:dyDescent="0.2">
      <c r="A5" s="31" t="s">
        <v>148</v>
      </c>
      <c r="B5" s="31" t="s">
        <v>27</v>
      </c>
      <c r="C5" s="31" t="s">
        <v>28</v>
      </c>
      <c r="D5" s="31" t="s">
        <v>30</v>
      </c>
      <c r="E5" s="31" t="s">
        <v>31</v>
      </c>
      <c r="F5" s="31" t="s">
        <v>32</v>
      </c>
      <c r="G5" s="31" t="s">
        <v>33</v>
      </c>
    </row>
    <row r="6" spans="1:7" ht="24" customHeight="1" x14ac:dyDescent="0.25">
      <c r="A6" s="32" t="str">
        <f>+IF('Tüm Deney Sonuçları'!B9="","",'Tüm Deney Sonuçları'!B9)</f>
        <v>K5</v>
      </c>
      <c r="B6" s="33">
        <f t="shared" ref="B6:B49" si="0">+IF(D6="","",(D6-$U$36)/$U$44)</f>
        <v>0.1142674314966744</v>
      </c>
      <c r="C6" s="33">
        <f>IF(B6="","",ABS(B6:B49))</f>
        <v>0.1142674314966744</v>
      </c>
      <c r="D6" s="35">
        <f>+IF('Tüm Deney Sonuçları'!G9="","",'Tüm Deney Sonuçları'!G9)</f>
        <v>4.5</v>
      </c>
      <c r="E6" s="34" t="str">
        <f t="shared" ref="E6:E49" si="1">+IF(B6="","",A6)</f>
        <v>K5</v>
      </c>
      <c r="F6" s="34" t="str">
        <f t="shared" ref="F6:F49" si="2">IF(C6="",A6,"")</f>
        <v/>
      </c>
      <c r="G6" s="34" t="str">
        <f t="shared" ref="G6:G45" si="3">IF(B6="","",IF(C6&gt;2,A6,""))</f>
        <v/>
      </c>
    </row>
    <row r="7" spans="1:7" ht="24" customHeight="1" x14ac:dyDescent="0.25">
      <c r="A7" s="32" t="str">
        <f>+IF('Tüm Deney Sonuçları'!B10="","",'Tüm Deney Sonuçları'!B10)</f>
        <v>K2</v>
      </c>
      <c r="B7" s="33" t="str">
        <f t="shared" si="0"/>
        <v/>
      </c>
      <c r="C7" s="33" t="str">
        <f>IF(B7="","",ABS(B7:B49))</f>
        <v/>
      </c>
      <c r="D7" s="35" t="str">
        <f>+IF('Tüm Deney Sonuçları'!G10="","",'Tüm Deney Sonuçları'!G10)</f>
        <v/>
      </c>
      <c r="E7" s="34" t="str">
        <f t="shared" si="1"/>
        <v/>
      </c>
      <c r="F7" s="34" t="str">
        <f t="shared" si="2"/>
        <v>K2</v>
      </c>
      <c r="G7" s="34" t="str">
        <f t="shared" si="3"/>
        <v/>
      </c>
    </row>
    <row r="8" spans="1:7" ht="24" customHeight="1" x14ac:dyDescent="0.25">
      <c r="A8" s="32" t="str">
        <f>+IF('Tüm Deney Sonuçları'!B11="","",'Tüm Deney Sonuçları'!B11)</f>
        <v>K3</v>
      </c>
      <c r="B8" s="33" t="str">
        <f t="shared" si="0"/>
        <v/>
      </c>
      <c r="C8" s="33" t="str">
        <f>IF(B8="","",ABS(B8:B49))</f>
        <v/>
      </c>
      <c r="D8" s="35" t="str">
        <f>+IF('Tüm Deney Sonuçları'!G11="","",'Tüm Deney Sonuçları'!G11)</f>
        <v/>
      </c>
      <c r="E8" s="34" t="str">
        <f t="shared" si="1"/>
        <v/>
      </c>
      <c r="F8" s="34" t="str">
        <f t="shared" si="2"/>
        <v>K3</v>
      </c>
      <c r="G8" s="34" t="str">
        <f t="shared" si="3"/>
        <v/>
      </c>
    </row>
    <row r="9" spans="1:7" ht="24" customHeight="1" x14ac:dyDescent="0.25">
      <c r="A9" s="32" t="str">
        <f>+IF('Tüm Deney Sonuçları'!B12="","",'Tüm Deney Sonuçları'!B12)</f>
        <v>K8</v>
      </c>
      <c r="B9" s="33" t="str">
        <f t="shared" si="0"/>
        <v/>
      </c>
      <c r="C9" s="33" t="str">
        <f>IF(B9="","",ABS(B9:B49))</f>
        <v/>
      </c>
      <c r="D9" s="35" t="str">
        <f>+IF('Tüm Deney Sonuçları'!G12="","",'Tüm Deney Sonuçları'!G12)</f>
        <v/>
      </c>
      <c r="E9" s="34" t="str">
        <f t="shared" si="1"/>
        <v/>
      </c>
      <c r="F9" s="34" t="str">
        <f t="shared" si="2"/>
        <v>K8</v>
      </c>
      <c r="G9" s="34" t="str">
        <f t="shared" si="3"/>
        <v/>
      </c>
    </row>
    <row r="10" spans="1:7" ht="24" customHeight="1" x14ac:dyDescent="0.25">
      <c r="A10" s="32" t="str">
        <f>+IF('Tüm Deney Sonuçları'!B13="","",'Tüm Deney Sonuçları'!B13)</f>
        <v>K9</v>
      </c>
      <c r="B10" s="33" t="str">
        <f t="shared" si="0"/>
        <v/>
      </c>
      <c r="C10" s="33" t="str">
        <f>IF(B10="","",ABS(B10:B49))</f>
        <v/>
      </c>
      <c r="D10" s="35" t="str">
        <f>+IF('Tüm Deney Sonuçları'!G13="","",'Tüm Deney Sonuçları'!G13)</f>
        <v/>
      </c>
      <c r="E10" s="34" t="str">
        <f t="shared" si="1"/>
        <v/>
      </c>
      <c r="F10" s="34" t="str">
        <f t="shared" si="2"/>
        <v>K9</v>
      </c>
      <c r="G10" s="34" t="str">
        <f t="shared" si="3"/>
        <v/>
      </c>
    </row>
    <row r="11" spans="1:7" ht="24" customHeight="1" x14ac:dyDescent="0.25">
      <c r="A11" s="32" t="str">
        <f>+IF('Tüm Deney Sonuçları'!B14="","",'Tüm Deney Sonuçları'!B14)</f>
        <v>K12</v>
      </c>
      <c r="B11" s="33" t="str">
        <f t="shared" si="0"/>
        <v/>
      </c>
      <c r="C11" s="33" t="str">
        <f>IF(B11="","",ABS(B11:B49))</f>
        <v/>
      </c>
      <c r="D11" s="35" t="str">
        <f>+IF('Tüm Deney Sonuçları'!G14="","",'Tüm Deney Sonuçları'!G14)</f>
        <v/>
      </c>
      <c r="E11" s="34" t="str">
        <f t="shared" si="1"/>
        <v/>
      </c>
      <c r="F11" s="34" t="str">
        <f t="shared" si="2"/>
        <v>K12</v>
      </c>
      <c r="G11" s="34" t="str">
        <f t="shared" si="3"/>
        <v/>
      </c>
    </row>
    <row r="12" spans="1:7" ht="24" customHeight="1" x14ac:dyDescent="0.25">
      <c r="A12" s="32" t="str">
        <f>+IF('Tüm Deney Sonuçları'!B15="","",'Tüm Deney Sonuçları'!B15)</f>
        <v>K15</v>
      </c>
      <c r="B12" s="33" t="str">
        <f t="shared" si="0"/>
        <v/>
      </c>
      <c r="C12" s="33" t="str">
        <f>IF(B12="","",ABS(B12:B49))</f>
        <v/>
      </c>
      <c r="D12" s="35" t="str">
        <f>+IF('Tüm Deney Sonuçları'!G15="","",'Tüm Deney Sonuçları'!G15)</f>
        <v/>
      </c>
      <c r="E12" s="34" t="str">
        <f t="shared" si="1"/>
        <v/>
      </c>
      <c r="F12" s="34" t="str">
        <f t="shared" si="2"/>
        <v>K15</v>
      </c>
      <c r="G12" s="34" t="str">
        <f t="shared" si="3"/>
        <v/>
      </c>
    </row>
    <row r="13" spans="1:7" ht="24" customHeight="1" x14ac:dyDescent="0.25">
      <c r="A13" s="32" t="str">
        <f>+IF('Tüm Deney Sonuçları'!B16="","",'Tüm Deney Sonuçları'!B16)</f>
        <v>K22</v>
      </c>
      <c r="B13" s="33" t="str">
        <f t="shared" si="0"/>
        <v/>
      </c>
      <c r="C13" s="33" t="str">
        <f>IF(B13="","",ABS(B13:B49))</f>
        <v/>
      </c>
      <c r="D13" s="35" t="str">
        <f>+IF('Tüm Deney Sonuçları'!G16="","",'Tüm Deney Sonuçları'!G16)</f>
        <v/>
      </c>
      <c r="E13" s="34" t="str">
        <f t="shared" si="1"/>
        <v/>
      </c>
      <c r="F13" s="34" t="str">
        <f t="shared" si="2"/>
        <v>K22</v>
      </c>
      <c r="G13" s="34" t="str">
        <f t="shared" si="3"/>
        <v/>
      </c>
    </row>
    <row r="14" spans="1:7" ht="24" customHeight="1" x14ac:dyDescent="0.25">
      <c r="A14" s="32" t="str">
        <f>+IF('Tüm Deney Sonuçları'!B17="","",'Tüm Deney Sonuçları'!B17)</f>
        <v>K34</v>
      </c>
      <c r="B14" s="33">
        <f t="shared" si="0"/>
        <v>-0.57133715748337499</v>
      </c>
      <c r="C14" s="33">
        <f>IF(B14="","",ABS(B14:B49))</f>
        <v>0.57133715748337499</v>
      </c>
      <c r="D14" s="35">
        <f>+IF('Tüm Deney Sonuçları'!G17="","",'Tüm Deney Sonuçları'!G17)</f>
        <v>4.0999999999999996</v>
      </c>
      <c r="E14" s="34" t="str">
        <f t="shared" si="1"/>
        <v>K34</v>
      </c>
      <c r="F14" s="34" t="str">
        <f t="shared" si="2"/>
        <v/>
      </c>
      <c r="G14" s="34" t="str">
        <f t="shared" si="3"/>
        <v/>
      </c>
    </row>
    <row r="15" spans="1:7" ht="24" customHeight="1" x14ac:dyDescent="0.25">
      <c r="A15" s="32" t="str">
        <f>+IF('Tüm Deney Sonuçları'!B18="","",'Tüm Deney Sonuçları'!B18)</f>
        <v>K5</v>
      </c>
      <c r="B15" s="33" t="str">
        <f t="shared" si="0"/>
        <v/>
      </c>
      <c r="C15" s="33" t="str">
        <f>IF(B15="","",ABS(B15:B49))</f>
        <v/>
      </c>
      <c r="D15" s="35" t="str">
        <f>+IF('Tüm Deney Sonuçları'!G18="","",'Tüm Deney Sonuçları'!G18)</f>
        <v/>
      </c>
      <c r="E15" s="34" t="str">
        <f t="shared" si="1"/>
        <v/>
      </c>
      <c r="F15" s="34" t="str">
        <f t="shared" si="2"/>
        <v>K5</v>
      </c>
      <c r="G15" s="34" t="str">
        <f t="shared" si="3"/>
        <v/>
      </c>
    </row>
    <row r="16" spans="1:7" ht="24" customHeight="1" x14ac:dyDescent="0.25">
      <c r="A16" s="32" t="str">
        <f>+IF('Tüm Deney Sonuçları'!B19="","",'Tüm Deney Sonuçları'!B19)</f>
        <v>K13</v>
      </c>
      <c r="B16" s="33" t="str">
        <f t="shared" si="0"/>
        <v/>
      </c>
      <c r="C16" s="33" t="str">
        <f>IF(B16="","",ABS(B16:B49))</f>
        <v/>
      </c>
      <c r="D16" s="35" t="str">
        <f>+IF('Tüm Deney Sonuçları'!G19="","",'Tüm Deney Sonuçları'!G19)</f>
        <v/>
      </c>
      <c r="E16" s="34" t="str">
        <f t="shared" si="1"/>
        <v/>
      </c>
      <c r="F16" s="34" t="str">
        <f t="shared" si="2"/>
        <v>K13</v>
      </c>
      <c r="G16" s="34" t="str">
        <f t="shared" si="3"/>
        <v/>
      </c>
    </row>
    <row r="17" spans="1:21" ht="24" customHeight="1" x14ac:dyDescent="0.25">
      <c r="A17" s="32" t="str">
        <f>+IF('Tüm Deney Sonuçları'!B20="","",'Tüm Deney Sonuçları'!B20)</f>
        <v>K19</v>
      </c>
      <c r="B17" s="33" t="str">
        <f t="shared" si="0"/>
        <v/>
      </c>
      <c r="C17" s="33" t="str">
        <f t="shared" ref="C17:C49" si="4">IF(B17="","",ABS(B17:B49))</f>
        <v/>
      </c>
      <c r="D17" s="35" t="str">
        <f>+IF('Tüm Deney Sonuçları'!G20="","",'Tüm Deney Sonuçları'!G20)</f>
        <v/>
      </c>
      <c r="E17" s="34" t="str">
        <f t="shared" si="1"/>
        <v/>
      </c>
      <c r="F17" s="34" t="str">
        <f t="shared" si="2"/>
        <v>K19</v>
      </c>
      <c r="G17" s="34" t="str">
        <f t="shared" si="3"/>
        <v/>
      </c>
    </row>
    <row r="18" spans="1:21" ht="24" customHeight="1" x14ac:dyDescent="0.25">
      <c r="A18" s="32" t="str">
        <f>+IF('Tüm Deney Sonuçları'!B21="","",'Tüm Deney Sonuçları'!B21)</f>
        <v>K8</v>
      </c>
      <c r="B18" s="33" t="str">
        <f t="shared" si="0"/>
        <v/>
      </c>
      <c r="C18" s="33" t="str">
        <f t="shared" si="4"/>
        <v/>
      </c>
      <c r="D18" s="35" t="str">
        <f>+IF('Tüm Deney Sonuçları'!G21="","",'Tüm Deney Sonuçları'!G21)</f>
        <v/>
      </c>
      <c r="E18" s="34" t="str">
        <f t="shared" si="1"/>
        <v/>
      </c>
      <c r="F18" s="34" t="str">
        <f t="shared" si="2"/>
        <v>K8</v>
      </c>
      <c r="G18" s="34" t="str">
        <f t="shared" si="3"/>
        <v/>
      </c>
    </row>
    <row r="19" spans="1:21" ht="24" customHeight="1" x14ac:dyDescent="0.25">
      <c r="A19" s="32" t="str">
        <f>+IF('Tüm Deney Sonuçları'!B22="","",'Tüm Deney Sonuçları'!B22)</f>
        <v>K9</v>
      </c>
      <c r="B19" s="33" t="str">
        <f t="shared" si="0"/>
        <v/>
      </c>
      <c r="C19" s="33" t="str">
        <f t="shared" si="4"/>
        <v/>
      </c>
      <c r="D19" s="35" t="str">
        <f>+IF('Tüm Deney Sonuçları'!G22="","",'Tüm Deney Sonuçları'!G22)</f>
        <v/>
      </c>
      <c r="E19" s="34" t="str">
        <f t="shared" si="1"/>
        <v/>
      </c>
      <c r="F19" s="34" t="str">
        <f t="shared" si="2"/>
        <v>K9</v>
      </c>
      <c r="G19" s="34" t="str">
        <f t="shared" si="3"/>
        <v/>
      </c>
    </row>
    <row r="20" spans="1:21" ht="24" customHeight="1" x14ac:dyDescent="0.25">
      <c r="A20" s="32" t="str">
        <f>+IF('Tüm Deney Sonuçları'!B23="","",'Tüm Deney Sonuçları'!B23)</f>
        <v>K17</v>
      </c>
      <c r="B20" s="33" t="str">
        <f t="shared" si="0"/>
        <v/>
      </c>
      <c r="C20" s="33" t="str">
        <f t="shared" si="4"/>
        <v/>
      </c>
      <c r="D20" s="35" t="str">
        <f>+IF('Tüm Deney Sonuçları'!G23="","",'Tüm Deney Sonuçları'!G23)</f>
        <v/>
      </c>
      <c r="E20" s="34" t="str">
        <f t="shared" si="1"/>
        <v/>
      </c>
      <c r="F20" s="34" t="str">
        <f t="shared" si="2"/>
        <v>K17</v>
      </c>
      <c r="G20" s="34" t="str">
        <f t="shared" si="3"/>
        <v/>
      </c>
    </row>
    <row r="21" spans="1:21" ht="24" customHeight="1" x14ac:dyDescent="0.25">
      <c r="A21" s="32" t="str">
        <f>+IF('Tüm Deney Sonuçları'!B24="","",'Tüm Deney Sonuçları'!B24)</f>
        <v>K16</v>
      </c>
      <c r="B21" s="33">
        <f t="shared" si="0"/>
        <v>0.45706972598669909</v>
      </c>
      <c r="C21" s="33">
        <f t="shared" si="4"/>
        <v>0.45706972598669909</v>
      </c>
      <c r="D21" s="35">
        <f>+IF('Tüm Deney Sonuçları'!G24="","",'Tüm Deney Sonuçları'!G24)</f>
        <v>4.7</v>
      </c>
      <c r="E21" s="34" t="str">
        <f t="shared" si="1"/>
        <v>K16</v>
      </c>
      <c r="F21" s="34" t="str">
        <f t="shared" si="2"/>
        <v/>
      </c>
      <c r="G21" s="34" t="str">
        <f t="shared" si="3"/>
        <v/>
      </c>
    </row>
    <row r="22" spans="1:21" ht="24" customHeight="1" x14ac:dyDescent="0.25">
      <c r="A22" s="32" t="str">
        <f>+IF('Tüm Deney Sonuçları'!B25="","",'Tüm Deney Sonuçları'!B25)</f>
        <v>K25</v>
      </c>
      <c r="B22" s="33" t="str">
        <f t="shared" si="0"/>
        <v/>
      </c>
      <c r="C22" s="33" t="str">
        <f t="shared" si="4"/>
        <v/>
      </c>
      <c r="D22" s="35" t="str">
        <f>+IF('Tüm Deney Sonuçları'!G25="","",'Tüm Deney Sonuçları'!G25)</f>
        <v/>
      </c>
      <c r="E22" s="34" t="str">
        <f t="shared" si="1"/>
        <v/>
      </c>
      <c r="F22" s="34" t="str">
        <f t="shared" si="2"/>
        <v>K25</v>
      </c>
      <c r="G22" s="34" t="str">
        <f t="shared" si="3"/>
        <v/>
      </c>
    </row>
    <row r="23" spans="1:21" ht="24" customHeight="1" x14ac:dyDescent="0.25">
      <c r="A23" s="32" t="str">
        <f>+IF('Tüm Deney Sonuçları'!B26="","",'Tüm Deney Sonuçları'!B26)</f>
        <v>K34</v>
      </c>
      <c r="B23" s="33" t="str">
        <f t="shared" si="0"/>
        <v/>
      </c>
      <c r="C23" s="33" t="str">
        <f t="shared" si="4"/>
        <v/>
      </c>
      <c r="D23" s="35" t="str">
        <f>+IF('Tüm Deney Sonuçları'!G26="","",'Tüm Deney Sonuçları'!G26)</f>
        <v/>
      </c>
      <c r="E23" s="34" t="str">
        <f t="shared" si="1"/>
        <v/>
      </c>
      <c r="F23" s="34" t="str">
        <f t="shared" si="2"/>
        <v>K34</v>
      </c>
      <c r="G23" s="34" t="str">
        <f t="shared" si="3"/>
        <v/>
      </c>
    </row>
    <row r="24" spans="1:21" ht="24" customHeight="1" x14ac:dyDescent="0.25">
      <c r="A24" s="32" t="str">
        <f>+IF('Tüm Deney Sonuçları'!B27="","",'Tüm Deney Sonuçları'!B27)</f>
        <v/>
      </c>
      <c r="B24" s="33" t="str">
        <f t="shared" si="0"/>
        <v/>
      </c>
      <c r="C24" s="33" t="str">
        <f t="shared" si="4"/>
        <v/>
      </c>
      <c r="D24" s="35" t="str">
        <f>+IF('Tüm Deney Sonuçları'!G27="","",'Tüm Deney Sonuçları'!G27)</f>
        <v/>
      </c>
      <c r="E24" s="34" t="str">
        <f t="shared" si="1"/>
        <v/>
      </c>
      <c r="F24" s="34" t="str">
        <f t="shared" si="2"/>
        <v/>
      </c>
      <c r="G24" s="34" t="str">
        <f t="shared" si="3"/>
        <v/>
      </c>
    </row>
    <row r="25" spans="1:21" ht="24" customHeight="1" x14ac:dyDescent="0.25">
      <c r="A25" s="32" t="str">
        <f>+IF('Tüm Deney Sonuçları'!B28="","",'Tüm Deney Sonuçları'!B28)</f>
        <v/>
      </c>
      <c r="B25" s="33" t="str">
        <f t="shared" si="0"/>
        <v/>
      </c>
      <c r="C25" s="33" t="str">
        <f t="shared" si="4"/>
        <v/>
      </c>
      <c r="D25" s="35" t="str">
        <f>+IF('Tüm Deney Sonuçları'!G28="","",'Tüm Deney Sonuçları'!G28)</f>
        <v/>
      </c>
      <c r="E25" s="34" t="str">
        <f t="shared" si="1"/>
        <v/>
      </c>
      <c r="F25" s="34" t="str">
        <f t="shared" si="2"/>
        <v/>
      </c>
      <c r="G25" s="34" t="str">
        <f t="shared" si="3"/>
        <v/>
      </c>
    </row>
    <row r="26" spans="1:21" ht="24" customHeight="1" x14ac:dyDescent="0.25">
      <c r="A26" s="32" t="str">
        <f>+IF('Tüm Deney Sonuçları'!B29="","",'Tüm Deney Sonuçları'!B29)</f>
        <v/>
      </c>
      <c r="B26" s="33" t="str">
        <f t="shared" si="0"/>
        <v/>
      </c>
      <c r="C26" s="33" t="str">
        <f t="shared" si="4"/>
        <v/>
      </c>
      <c r="D26" s="35" t="str">
        <f>+IF('Tüm Deney Sonuçları'!G29="","",'Tüm Deney Sonuçları'!G29)</f>
        <v/>
      </c>
      <c r="E26" s="34" t="str">
        <f t="shared" si="1"/>
        <v/>
      </c>
      <c r="F26" s="34" t="str">
        <f t="shared" si="2"/>
        <v/>
      </c>
      <c r="G26" s="34" t="str">
        <f t="shared" si="3"/>
        <v/>
      </c>
    </row>
    <row r="27" spans="1:21" ht="24" customHeight="1" x14ac:dyDescent="0.25">
      <c r="A27" s="32" t="str">
        <f>+IF('Tüm Deney Sonuçları'!B30="","",'Tüm Deney Sonuçları'!B30)</f>
        <v/>
      </c>
      <c r="B27" s="33" t="str">
        <f t="shared" si="0"/>
        <v/>
      </c>
      <c r="C27" s="33" t="str">
        <f t="shared" si="4"/>
        <v/>
      </c>
      <c r="D27" s="35" t="str">
        <f>+IF('Tüm Deney Sonuçları'!G30="","",'Tüm Deney Sonuçları'!G30)</f>
        <v/>
      </c>
      <c r="E27" s="34" t="str">
        <f t="shared" si="1"/>
        <v/>
      </c>
      <c r="F27" s="34" t="str">
        <f t="shared" si="2"/>
        <v/>
      </c>
      <c r="G27" s="34" t="str">
        <f t="shared" si="3"/>
        <v/>
      </c>
    </row>
    <row r="28" spans="1:21" ht="24" customHeight="1" x14ac:dyDescent="0.25">
      <c r="A28" s="32" t="str">
        <f>+IF('Tüm Deney Sonuçları'!B31="","",'Tüm Deney Sonuçları'!B31)</f>
        <v/>
      </c>
      <c r="B28" s="33" t="str">
        <f t="shared" si="0"/>
        <v/>
      </c>
      <c r="C28" s="33" t="str">
        <f t="shared" si="4"/>
        <v/>
      </c>
      <c r="D28" s="35" t="str">
        <f>+IF('Tüm Deney Sonuçları'!G31="","",'Tüm Deney Sonuçları'!G31)</f>
        <v/>
      </c>
      <c r="E28" s="34" t="str">
        <f t="shared" si="1"/>
        <v/>
      </c>
      <c r="F28" s="34" t="str">
        <f t="shared" si="2"/>
        <v/>
      </c>
      <c r="G28" s="34" t="str">
        <f t="shared" si="3"/>
        <v/>
      </c>
    </row>
    <row r="29" spans="1:21" ht="24" customHeight="1" x14ac:dyDescent="0.25">
      <c r="A29" s="32" t="str">
        <f>+IF('Tüm Deney Sonuçları'!B32="","",'Tüm Deney Sonuçları'!B32)</f>
        <v/>
      </c>
      <c r="B29" s="33" t="str">
        <f t="shared" si="0"/>
        <v/>
      </c>
      <c r="C29" s="33" t="str">
        <f t="shared" si="4"/>
        <v/>
      </c>
      <c r="D29" s="35" t="str">
        <f>+IF('Tüm Deney Sonuçları'!G32="","",'Tüm Deney Sonuçları'!G32)</f>
        <v/>
      </c>
      <c r="E29" s="34" t="str">
        <f t="shared" si="1"/>
        <v/>
      </c>
      <c r="F29" s="34" t="str">
        <f t="shared" si="2"/>
        <v/>
      </c>
      <c r="G29" s="34" t="str">
        <f t="shared" si="3"/>
        <v/>
      </c>
    </row>
    <row r="30" spans="1:21" ht="36" customHeight="1" x14ac:dyDescent="0.25">
      <c r="A30" s="32" t="str">
        <f>+IF('Tüm Deney Sonuçları'!B33="","",'Tüm Deney Sonuçları'!B33)</f>
        <v/>
      </c>
      <c r="B30" s="33" t="str">
        <f t="shared" si="0"/>
        <v/>
      </c>
      <c r="C30" s="33" t="str">
        <f t="shared" si="4"/>
        <v/>
      </c>
      <c r="D30" s="35" t="str">
        <f>+IF('Tüm Deney Sonuçları'!G33="","",'Tüm Deney Sonuçları'!G33)</f>
        <v/>
      </c>
      <c r="E30" s="34" t="str">
        <f t="shared" si="1"/>
        <v/>
      </c>
      <c r="F30" s="34" t="str">
        <f t="shared" si="2"/>
        <v/>
      </c>
      <c r="G30" s="34" t="str">
        <f t="shared" si="3"/>
        <v/>
      </c>
      <c r="J30" s="127" t="s">
        <v>43</v>
      </c>
      <c r="K30" s="127"/>
      <c r="L30" s="127"/>
      <c r="M30" s="127"/>
      <c r="N30" s="127"/>
      <c r="P30" s="128" t="str">
        <f>+'Tüm Deney Sonuçları'!I7</f>
        <v>Deney 5 Sonuçları</v>
      </c>
      <c r="Q30" s="128"/>
      <c r="R30" s="128"/>
      <c r="S30" s="128"/>
      <c r="T30" s="128"/>
      <c r="U30" s="128"/>
    </row>
    <row r="31" spans="1:21" ht="24" customHeight="1" x14ac:dyDescent="0.25">
      <c r="A31" s="32" t="str">
        <f>+IF('Tüm Deney Sonuçları'!B34="","",'Tüm Deney Sonuçları'!B34)</f>
        <v/>
      </c>
      <c r="B31" s="33" t="str">
        <f t="shared" si="0"/>
        <v/>
      </c>
      <c r="C31" s="33" t="str">
        <f t="shared" si="4"/>
        <v/>
      </c>
      <c r="D31" s="35" t="str">
        <f>+IF('Tüm Deney Sonuçları'!G34="","",'Tüm Deney Sonuçları'!G34)</f>
        <v/>
      </c>
      <c r="E31" s="34" t="str">
        <f t="shared" si="1"/>
        <v/>
      </c>
      <c r="F31" s="34" t="str">
        <f t="shared" si="2"/>
        <v/>
      </c>
      <c r="G31" s="34" t="str">
        <f t="shared" si="3"/>
        <v/>
      </c>
      <c r="J31" s="34">
        <v>1</v>
      </c>
      <c r="K31" s="36">
        <v>0</v>
      </c>
      <c r="L31" s="36"/>
      <c r="M31" s="34">
        <v>1</v>
      </c>
      <c r="N31" s="36">
        <v>0</v>
      </c>
      <c r="P31" s="125" t="s">
        <v>0</v>
      </c>
      <c r="Q31" s="125"/>
      <c r="R31" s="125"/>
      <c r="S31" s="125"/>
      <c r="T31" s="125"/>
      <c r="U31" s="27">
        <f>COUNT(D6:D49)</f>
        <v>3</v>
      </c>
    </row>
    <row r="32" spans="1:21" ht="24" customHeight="1" x14ac:dyDescent="0.25">
      <c r="A32" s="32" t="str">
        <f>+IF('Tüm Deney Sonuçları'!B35="","",'Tüm Deney Sonuçları'!B35)</f>
        <v/>
      </c>
      <c r="B32" s="33" t="str">
        <f t="shared" si="0"/>
        <v/>
      </c>
      <c r="C32" s="33" t="str">
        <f t="shared" si="4"/>
        <v/>
      </c>
      <c r="D32" s="35" t="str">
        <f>+IF('Tüm Deney Sonuçları'!G35="","",'Tüm Deney Sonuçları'!G35)</f>
        <v/>
      </c>
      <c r="E32" s="34" t="str">
        <f t="shared" si="1"/>
        <v/>
      </c>
      <c r="F32" s="34" t="str">
        <f t="shared" si="2"/>
        <v/>
      </c>
      <c r="G32" s="34" t="str">
        <f t="shared" si="3"/>
        <v/>
      </c>
      <c r="J32" s="34">
        <v>45</v>
      </c>
      <c r="K32" s="36">
        <v>0</v>
      </c>
      <c r="L32" s="36"/>
      <c r="M32" s="34">
        <v>45</v>
      </c>
      <c r="N32" s="36">
        <v>0</v>
      </c>
      <c r="P32" s="125" t="s">
        <v>44</v>
      </c>
      <c r="Q32" s="125"/>
      <c r="R32" s="125"/>
      <c r="S32" s="125"/>
      <c r="T32" s="125"/>
      <c r="U32" s="27">
        <f>COUNTIF(C6:C49,"&lt;1")</f>
        <v>3</v>
      </c>
    </row>
    <row r="33" spans="1:51" ht="24" customHeight="1" x14ac:dyDescent="0.25">
      <c r="A33" s="32" t="str">
        <f>+IF('Tüm Deney Sonuçları'!B36="","",'Tüm Deney Sonuçları'!B36)</f>
        <v/>
      </c>
      <c r="B33" s="33" t="str">
        <f t="shared" si="0"/>
        <v/>
      </c>
      <c r="C33" s="33" t="str">
        <f t="shared" si="4"/>
        <v/>
      </c>
      <c r="D33" s="35" t="str">
        <f>+IF('Tüm Deney Sonuçları'!G36="","",'Tüm Deney Sonuçları'!G36)</f>
        <v/>
      </c>
      <c r="E33" s="34" t="str">
        <f t="shared" si="1"/>
        <v/>
      </c>
      <c r="F33" s="34" t="str">
        <f t="shared" si="2"/>
        <v/>
      </c>
      <c r="G33" s="34" t="str">
        <f t="shared" si="3"/>
        <v/>
      </c>
      <c r="I33" s="12"/>
      <c r="J33" s="34"/>
      <c r="K33" s="36"/>
      <c r="L33" s="36"/>
      <c r="M33" s="34"/>
      <c r="N33" s="36"/>
      <c r="P33" s="125" t="s">
        <v>2</v>
      </c>
      <c r="Q33" s="125"/>
      <c r="R33" s="125"/>
      <c r="S33" s="125"/>
      <c r="T33" s="125"/>
      <c r="U33" s="27">
        <f>COUNTIF(C6:C49,"&lt;2")-COUNTIF(C6:C49,"&lt;1")</f>
        <v>0</v>
      </c>
    </row>
    <row r="34" spans="1:51" ht="24" customHeight="1" x14ac:dyDescent="0.25">
      <c r="A34" s="32" t="str">
        <f>+IF('Tüm Deney Sonuçları'!B37="","",'Tüm Deney Sonuçları'!B37)</f>
        <v/>
      </c>
      <c r="B34" s="33" t="str">
        <f t="shared" si="0"/>
        <v/>
      </c>
      <c r="C34" s="33" t="str">
        <f t="shared" si="4"/>
        <v/>
      </c>
      <c r="D34" s="35" t="str">
        <f>+IF('Tüm Deney Sonuçları'!G37="","",'Tüm Deney Sonuçları'!G37)</f>
        <v/>
      </c>
      <c r="E34" s="34" t="str">
        <f t="shared" si="1"/>
        <v/>
      </c>
      <c r="F34" s="34" t="str">
        <f t="shared" si="2"/>
        <v/>
      </c>
      <c r="G34" s="34" t="str">
        <f t="shared" si="3"/>
        <v/>
      </c>
      <c r="I34" s="14"/>
      <c r="J34" s="34">
        <v>1</v>
      </c>
      <c r="K34" s="36">
        <v>1</v>
      </c>
      <c r="L34" s="36"/>
      <c r="M34" s="34">
        <v>1</v>
      </c>
      <c r="N34" s="36">
        <v>-1</v>
      </c>
      <c r="O34" s="15"/>
      <c r="P34" s="125" t="s">
        <v>3</v>
      </c>
      <c r="Q34" s="125"/>
      <c r="R34" s="125"/>
      <c r="S34" s="125"/>
      <c r="T34" s="125"/>
      <c r="U34" s="27">
        <f>COUNTIF(C6:C49,"&lt;3")-COUNTIF(C6:C49,"&lt;2")</f>
        <v>0</v>
      </c>
      <c r="V34" s="13"/>
      <c r="W34" s="16"/>
      <c r="X34" s="13"/>
      <c r="Y34" s="13"/>
      <c r="Z34" s="15"/>
      <c r="AA34" s="15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</row>
    <row r="35" spans="1:51" ht="24" customHeight="1" x14ac:dyDescent="0.25">
      <c r="A35" s="32" t="str">
        <f>+IF('Tüm Deney Sonuçları'!B38="","",'Tüm Deney Sonuçları'!B38)</f>
        <v/>
      </c>
      <c r="B35" s="33" t="str">
        <f t="shared" si="0"/>
        <v/>
      </c>
      <c r="C35" s="33" t="str">
        <f t="shared" si="4"/>
        <v/>
      </c>
      <c r="D35" s="35" t="str">
        <f>+IF('Tüm Deney Sonuçları'!G38="","",'Tüm Deney Sonuçları'!G38)</f>
        <v/>
      </c>
      <c r="E35" s="34" t="str">
        <f t="shared" si="1"/>
        <v/>
      </c>
      <c r="F35" s="34" t="str">
        <f t="shared" si="2"/>
        <v/>
      </c>
      <c r="G35" s="34" t="str">
        <f t="shared" si="3"/>
        <v/>
      </c>
      <c r="I35" s="12"/>
      <c r="J35" s="34">
        <v>45</v>
      </c>
      <c r="K35" s="36">
        <v>1</v>
      </c>
      <c r="L35" s="36"/>
      <c r="M35" s="34">
        <v>45</v>
      </c>
      <c r="N35" s="36">
        <v>-1</v>
      </c>
      <c r="O35" s="12"/>
      <c r="P35" s="125" t="s">
        <v>4</v>
      </c>
      <c r="Q35" s="125"/>
      <c r="R35" s="125"/>
      <c r="S35" s="125"/>
      <c r="T35" s="125"/>
      <c r="U35" s="27">
        <f>COUNTIF(C6:C49,"&lt;6")-COUNTIF(C6:C49,"&lt;3")</f>
        <v>0</v>
      </c>
      <c r="W35" s="12"/>
      <c r="X35" s="12"/>
      <c r="Z35" s="12"/>
      <c r="AA35" s="12"/>
    </row>
    <row r="36" spans="1:51" ht="24" customHeight="1" x14ac:dyDescent="0.25">
      <c r="A36" s="32" t="str">
        <f>+IF('Tüm Deney Sonuçları'!B39="","",'Tüm Deney Sonuçları'!B39)</f>
        <v/>
      </c>
      <c r="B36" s="33" t="str">
        <f t="shared" si="0"/>
        <v/>
      </c>
      <c r="C36" s="33" t="str">
        <f t="shared" si="4"/>
        <v/>
      </c>
      <c r="D36" s="35" t="str">
        <f>+IF('Tüm Deney Sonuçları'!G39="","",'Tüm Deney Sonuçları'!G39)</f>
        <v/>
      </c>
      <c r="E36" s="34" t="str">
        <f t="shared" si="1"/>
        <v/>
      </c>
      <c r="F36" s="34" t="str">
        <f t="shared" si="2"/>
        <v/>
      </c>
      <c r="G36" s="34" t="str">
        <f t="shared" si="3"/>
        <v/>
      </c>
      <c r="I36" s="15"/>
      <c r="J36" s="34"/>
      <c r="K36" s="36"/>
      <c r="L36" s="36"/>
      <c r="M36" s="34"/>
      <c r="N36" s="36"/>
      <c r="O36" s="15"/>
      <c r="P36" s="125" t="s">
        <v>5</v>
      </c>
      <c r="Q36" s="125"/>
      <c r="R36" s="125"/>
      <c r="S36" s="125"/>
      <c r="T36" s="125"/>
      <c r="U36" s="26">
        <f>AVERAGE(D6:D49)</f>
        <v>4.4333333333333336</v>
      </c>
      <c r="V36" s="15"/>
      <c r="W36" s="12"/>
      <c r="X36" s="15"/>
      <c r="Y36" s="15"/>
      <c r="Z36" s="12"/>
      <c r="AA36" s="15"/>
      <c r="AB36" s="15"/>
      <c r="AD36" s="15"/>
      <c r="AE36" s="15"/>
    </row>
    <row r="37" spans="1:51" ht="24" customHeight="1" x14ac:dyDescent="0.25">
      <c r="A37" s="32" t="str">
        <f>+IF('Tüm Deney Sonuçları'!B40="","",'Tüm Deney Sonuçları'!B40)</f>
        <v/>
      </c>
      <c r="B37" s="33" t="str">
        <f t="shared" si="0"/>
        <v/>
      </c>
      <c r="C37" s="33" t="str">
        <f t="shared" si="4"/>
        <v/>
      </c>
      <c r="D37" s="35" t="str">
        <f>+IF('Tüm Deney Sonuçları'!G40="","",'Tüm Deney Sonuçları'!G40)</f>
        <v/>
      </c>
      <c r="E37" s="34" t="str">
        <f t="shared" si="1"/>
        <v/>
      </c>
      <c r="F37" s="34" t="str">
        <f t="shared" si="2"/>
        <v/>
      </c>
      <c r="G37" s="34" t="str">
        <f t="shared" si="3"/>
        <v/>
      </c>
      <c r="I37" s="18"/>
      <c r="J37" s="34">
        <v>1</v>
      </c>
      <c r="K37" s="36">
        <v>2</v>
      </c>
      <c r="L37" s="37"/>
      <c r="M37" s="34">
        <v>1</v>
      </c>
      <c r="N37" s="36">
        <v>-2</v>
      </c>
      <c r="O37" s="19"/>
      <c r="P37" s="125" t="s">
        <v>40</v>
      </c>
      <c r="Q37" s="125"/>
      <c r="R37" s="125"/>
      <c r="S37" s="125"/>
      <c r="T37" s="125"/>
      <c r="U37" s="26">
        <f>STDEV(D6:D49)</f>
        <v>0.30550504633038961</v>
      </c>
      <c r="V37" s="19"/>
      <c r="W37" s="17"/>
      <c r="X37" s="19"/>
      <c r="Y37" s="19"/>
      <c r="Z37" s="17"/>
      <c r="AA37" s="20"/>
      <c r="AB37" s="20"/>
      <c r="AC37" s="17"/>
      <c r="AD37" s="21"/>
      <c r="AE37" s="21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</row>
    <row r="38" spans="1:51" ht="24" customHeight="1" x14ac:dyDescent="0.25">
      <c r="A38" s="32" t="str">
        <f>+IF('Tüm Deney Sonuçları'!B41="","",'Tüm Deney Sonuçları'!B41)</f>
        <v/>
      </c>
      <c r="B38" s="33" t="str">
        <f t="shared" si="0"/>
        <v/>
      </c>
      <c r="C38" s="33" t="str">
        <f t="shared" si="4"/>
        <v/>
      </c>
      <c r="D38" s="35" t="str">
        <f>+IF('Tüm Deney Sonuçları'!G41="","",'Tüm Deney Sonuçları'!G41)</f>
        <v/>
      </c>
      <c r="E38" s="34" t="str">
        <f t="shared" si="1"/>
        <v/>
      </c>
      <c r="F38" s="34" t="str">
        <f t="shared" si="2"/>
        <v/>
      </c>
      <c r="G38" s="34" t="str">
        <f t="shared" si="3"/>
        <v/>
      </c>
      <c r="I38" s="16"/>
      <c r="J38" s="34">
        <v>45</v>
      </c>
      <c r="K38" s="36">
        <v>2</v>
      </c>
      <c r="L38" s="37"/>
      <c r="M38" s="34">
        <v>45</v>
      </c>
      <c r="N38" s="36">
        <v>-2</v>
      </c>
      <c r="O38" s="12"/>
      <c r="P38" s="125" t="s">
        <v>6</v>
      </c>
      <c r="Q38" s="125"/>
      <c r="R38" s="125"/>
      <c r="S38" s="125"/>
      <c r="T38" s="125"/>
      <c r="U38" s="26">
        <f>+U37*100/U36</f>
        <v>6.8910912706102918</v>
      </c>
      <c r="V38" s="16"/>
      <c r="W38" s="13"/>
      <c r="X38" s="12"/>
      <c r="Y38" s="16"/>
      <c r="Z38" s="13"/>
      <c r="AA38" s="12"/>
      <c r="AB38" s="16"/>
      <c r="AC38" s="13"/>
      <c r="AD38" s="16"/>
      <c r="AE38" s="16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</row>
    <row r="39" spans="1:51" ht="24" customHeight="1" x14ac:dyDescent="0.25">
      <c r="A39" s="32" t="str">
        <f>+IF('Tüm Deney Sonuçları'!B42="","",'Tüm Deney Sonuçları'!B42)</f>
        <v/>
      </c>
      <c r="B39" s="33" t="str">
        <f t="shared" si="0"/>
        <v/>
      </c>
      <c r="C39" s="33" t="str">
        <f t="shared" si="4"/>
        <v/>
      </c>
      <c r="D39" s="35" t="str">
        <f>+IF('Tüm Deney Sonuçları'!G42="","",'Tüm Deney Sonuçları'!G42)</f>
        <v/>
      </c>
      <c r="E39" s="34" t="str">
        <f t="shared" si="1"/>
        <v/>
      </c>
      <c r="F39" s="34" t="str">
        <f t="shared" si="2"/>
        <v/>
      </c>
      <c r="G39" s="34" t="str">
        <f t="shared" si="3"/>
        <v/>
      </c>
      <c r="H39" s="13"/>
      <c r="I39" s="13"/>
      <c r="J39" s="34"/>
      <c r="K39" s="36"/>
      <c r="L39" s="36"/>
      <c r="M39" s="34"/>
      <c r="N39" s="36"/>
      <c r="O39" s="13"/>
      <c r="P39" s="125" t="s">
        <v>7</v>
      </c>
      <c r="Q39" s="125"/>
      <c r="R39" s="125"/>
      <c r="S39" s="125"/>
      <c r="T39" s="125"/>
      <c r="U39" s="26">
        <f>+MAX(D6:D49)</f>
        <v>4.7</v>
      </c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</row>
    <row r="40" spans="1:51" ht="24" customHeight="1" x14ac:dyDescent="0.25">
      <c r="A40" s="32" t="str">
        <f>+IF('Tüm Deney Sonuçları'!B43="","",'Tüm Deney Sonuçları'!B43)</f>
        <v/>
      </c>
      <c r="B40" s="33" t="str">
        <f t="shared" si="0"/>
        <v/>
      </c>
      <c r="C40" s="33" t="str">
        <f t="shared" si="4"/>
        <v/>
      </c>
      <c r="D40" s="35" t="str">
        <f>+IF('Tüm Deney Sonuçları'!G43="","",'Tüm Deney Sonuçları'!G43)</f>
        <v/>
      </c>
      <c r="E40" s="34" t="str">
        <f t="shared" si="1"/>
        <v/>
      </c>
      <c r="F40" s="34" t="str">
        <f t="shared" si="2"/>
        <v/>
      </c>
      <c r="G40" s="34" t="str">
        <f t="shared" si="3"/>
        <v/>
      </c>
      <c r="H40" s="13"/>
      <c r="I40" s="13"/>
      <c r="J40" s="34">
        <v>1</v>
      </c>
      <c r="K40" s="36">
        <v>3</v>
      </c>
      <c r="L40" s="36"/>
      <c r="M40" s="34">
        <v>1</v>
      </c>
      <c r="N40" s="36">
        <v>-3</v>
      </c>
      <c r="O40" s="13"/>
      <c r="P40" s="125" t="s">
        <v>8</v>
      </c>
      <c r="Q40" s="125"/>
      <c r="R40" s="125"/>
      <c r="S40" s="125"/>
      <c r="T40" s="125"/>
      <c r="U40" s="26">
        <f>+MIN(D6:D49)</f>
        <v>4.0999999999999996</v>
      </c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</row>
    <row r="41" spans="1:51" ht="24" customHeight="1" x14ac:dyDescent="0.25">
      <c r="A41" s="32" t="str">
        <f>+IF('Tüm Deney Sonuçları'!B44="","",'Tüm Deney Sonuçları'!B44)</f>
        <v/>
      </c>
      <c r="B41" s="33" t="str">
        <f t="shared" si="0"/>
        <v/>
      </c>
      <c r="C41" s="33" t="str">
        <f t="shared" si="4"/>
        <v/>
      </c>
      <c r="D41" s="35" t="str">
        <f>+IF('Tüm Deney Sonuçları'!G44="","",'Tüm Deney Sonuçları'!G44)</f>
        <v/>
      </c>
      <c r="E41" s="34" t="str">
        <f t="shared" si="1"/>
        <v/>
      </c>
      <c r="F41" s="34" t="str">
        <f t="shared" si="2"/>
        <v/>
      </c>
      <c r="G41" s="34" t="str">
        <f t="shared" si="3"/>
        <v/>
      </c>
      <c r="H41" s="18"/>
      <c r="I41" s="22"/>
      <c r="J41" s="34">
        <v>45</v>
      </c>
      <c r="K41" s="36">
        <v>3</v>
      </c>
      <c r="L41" s="36"/>
      <c r="M41" s="34">
        <v>45</v>
      </c>
      <c r="N41" s="36">
        <v>-3</v>
      </c>
      <c r="O41" s="13"/>
      <c r="P41" s="125" t="s">
        <v>25</v>
      </c>
      <c r="Q41" s="125"/>
      <c r="R41" s="125"/>
      <c r="S41" s="125"/>
      <c r="T41" s="125"/>
      <c r="U41" s="26">
        <f>+U37*100/U36</f>
        <v>6.8910912706102918</v>
      </c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</row>
    <row r="42" spans="1:51" ht="24" customHeight="1" x14ac:dyDescent="0.25">
      <c r="A42" s="32" t="str">
        <f>+IF('Tüm Deney Sonuçları'!B45="","",'Tüm Deney Sonuçları'!B45)</f>
        <v/>
      </c>
      <c r="B42" s="33" t="str">
        <f t="shared" si="0"/>
        <v/>
      </c>
      <c r="C42" s="33" t="str">
        <f t="shared" si="4"/>
        <v/>
      </c>
      <c r="D42" s="35" t="str">
        <f>+IF('Tüm Deney Sonuçları'!G45="","",'Tüm Deney Sonuçları'!G45)</f>
        <v/>
      </c>
      <c r="E42" s="34" t="str">
        <f t="shared" si="1"/>
        <v/>
      </c>
      <c r="F42" s="34" t="str">
        <f t="shared" si="2"/>
        <v/>
      </c>
      <c r="G42" s="34" t="str">
        <f t="shared" si="3"/>
        <v/>
      </c>
      <c r="H42" s="23"/>
      <c r="I42" s="23"/>
      <c r="J42" s="23"/>
      <c r="K42" s="23"/>
      <c r="L42" s="23"/>
      <c r="M42" s="23"/>
      <c r="N42" s="23"/>
      <c r="O42" s="23"/>
      <c r="P42" s="125" t="s">
        <v>26</v>
      </c>
      <c r="Q42" s="125"/>
      <c r="R42" s="125"/>
      <c r="S42" s="125"/>
      <c r="T42" s="125"/>
      <c r="U42" s="26">
        <f>+(MAX(D6:D49)-MIN(D6:D49))*100/U36</f>
        <v>13.533834586466178</v>
      </c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4"/>
      <c r="AV42" s="24"/>
      <c r="AW42" s="24"/>
      <c r="AX42" s="24"/>
      <c r="AY42" s="24"/>
    </row>
    <row r="43" spans="1:51" ht="24" customHeight="1" thickBot="1" x14ac:dyDescent="0.3">
      <c r="A43" s="32" t="str">
        <f>+IF('Tüm Deney Sonuçları'!B46="","",'Tüm Deney Sonuçları'!B46)</f>
        <v/>
      </c>
      <c r="B43" s="33" t="str">
        <f t="shared" si="0"/>
        <v/>
      </c>
      <c r="C43" s="33" t="str">
        <f t="shared" si="4"/>
        <v/>
      </c>
      <c r="D43" s="35" t="str">
        <f>+IF('Tüm Deney Sonuçları'!G46="","",'Tüm Deney Sonuçları'!G46)</f>
        <v/>
      </c>
      <c r="E43" s="34" t="str">
        <f t="shared" si="1"/>
        <v/>
      </c>
      <c r="F43" s="34" t="str">
        <f t="shared" si="2"/>
        <v/>
      </c>
      <c r="G43" s="34" t="str">
        <f t="shared" si="3"/>
        <v/>
      </c>
      <c r="P43" s="125" t="s">
        <v>29</v>
      </c>
      <c r="Q43" s="125"/>
      <c r="R43" s="125"/>
      <c r="S43" s="125"/>
      <c r="T43" s="125"/>
      <c r="U43" s="26">
        <f>+U37/SQRT(U31)</f>
        <v>0.17638342073763955</v>
      </c>
    </row>
    <row r="44" spans="1:51" ht="39.6" customHeight="1" thickBot="1" x14ac:dyDescent="0.3">
      <c r="A44" s="32" t="str">
        <f>+IF('Tüm Deney Sonuçları'!B47="","",'Tüm Deney Sonuçları'!B47)</f>
        <v/>
      </c>
      <c r="B44" s="33" t="str">
        <f t="shared" si="0"/>
        <v/>
      </c>
      <c r="C44" s="33" t="str">
        <f t="shared" si="4"/>
        <v/>
      </c>
      <c r="D44" s="35" t="str">
        <f>+IF('Tüm Deney Sonuçları'!G47="","",'Tüm Deney Sonuçları'!G47)</f>
        <v/>
      </c>
      <c r="E44" s="34" t="str">
        <f t="shared" si="1"/>
        <v/>
      </c>
      <c r="F44" s="34" t="str">
        <f t="shared" si="2"/>
        <v/>
      </c>
      <c r="G44" s="34" t="str">
        <f t="shared" si="3"/>
        <v/>
      </c>
      <c r="I44" s="126" t="s">
        <v>41</v>
      </c>
      <c r="J44" s="126"/>
      <c r="K44" s="126"/>
      <c r="L44" s="126"/>
      <c r="M44" s="126"/>
      <c r="N44" s="42">
        <v>4.7</v>
      </c>
      <c r="P44" s="125" t="s">
        <v>42</v>
      </c>
      <c r="Q44" s="125"/>
      <c r="R44" s="125"/>
      <c r="S44" s="125"/>
      <c r="T44" s="125"/>
      <c r="U44" s="25">
        <f>+$N$44*$U$36*2.8/100</f>
        <v>0.58342666666666676</v>
      </c>
    </row>
    <row r="45" spans="1:51" ht="22.5" customHeight="1" x14ac:dyDescent="0.25">
      <c r="A45" s="32" t="str">
        <f>+IF('Tüm Deney Sonuçları'!B48="","",'Tüm Deney Sonuçları'!B48)</f>
        <v/>
      </c>
      <c r="B45" s="33" t="str">
        <f t="shared" si="0"/>
        <v/>
      </c>
      <c r="C45" s="33" t="str">
        <f t="shared" si="4"/>
        <v/>
      </c>
      <c r="D45" s="35" t="str">
        <f>+IF('Tüm Deney Sonuçları'!G48="","",'Tüm Deney Sonuçları'!G48)</f>
        <v/>
      </c>
      <c r="E45" s="34" t="str">
        <f t="shared" si="1"/>
        <v/>
      </c>
      <c r="F45" s="34" t="str">
        <f t="shared" si="2"/>
        <v/>
      </c>
      <c r="G45" s="34" t="str">
        <f t="shared" si="3"/>
        <v/>
      </c>
    </row>
    <row r="46" spans="1:51" ht="18" x14ac:dyDescent="0.25">
      <c r="A46" s="32" t="str">
        <f>+IF('Tüm Deney Sonuçları'!B49="","",'Tüm Deney Sonuçları'!B49)</f>
        <v/>
      </c>
      <c r="B46" s="33" t="str">
        <f t="shared" si="0"/>
        <v/>
      </c>
      <c r="C46" s="33" t="str">
        <f t="shared" si="4"/>
        <v/>
      </c>
      <c r="D46" s="35" t="str">
        <f>+IF('Tüm Deney Sonuçları'!G49="","",'Tüm Deney Sonuçları'!G49)</f>
        <v/>
      </c>
      <c r="E46" s="34" t="str">
        <f t="shared" si="1"/>
        <v/>
      </c>
      <c r="F46" s="34" t="str">
        <f t="shared" si="2"/>
        <v/>
      </c>
      <c r="G46" s="34" t="str">
        <f>IF(C46&gt;2,A46,"")</f>
        <v/>
      </c>
    </row>
    <row r="47" spans="1:51" ht="18" x14ac:dyDescent="0.25">
      <c r="A47" s="32" t="str">
        <f>+IF('Tüm Deney Sonuçları'!B50="","",'Tüm Deney Sonuçları'!B50)</f>
        <v/>
      </c>
      <c r="B47" s="33" t="str">
        <f t="shared" si="0"/>
        <v/>
      </c>
      <c r="C47" s="33" t="str">
        <f t="shared" si="4"/>
        <v/>
      </c>
      <c r="D47" s="35" t="str">
        <f>+IF('Tüm Deney Sonuçları'!G50="","",'Tüm Deney Sonuçları'!G50)</f>
        <v/>
      </c>
      <c r="E47" s="34" t="str">
        <f t="shared" si="1"/>
        <v/>
      </c>
      <c r="F47" s="34" t="str">
        <f t="shared" si="2"/>
        <v/>
      </c>
      <c r="G47" s="34" t="str">
        <f>IF(C47&gt;2,A47,"")</f>
        <v/>
      </c>
    </row>
    <row r="48" spans="1:51" ht="18" x14ac:dyDescent="0.25">
      <c r="A48" s="32" t="str">
        <f>+IF('Tüm Deney Sonuçları'!B51="","",'Tüm Deney Sonuçları'!B51)</f>
        <v/>
      </c>
      <c r="B48" s="33" t="str">
        <f t="shared" si="0"/>
        <v/>
      </c>
      <c r="C48" s="33" t="str">
        <f t="shared" si="4"/>
        <v/>
      </c>
      <c r="D48" s="35" t="str">
        <f>+IF('Tüm Deney Sonuçları'!G51="","",'Tüm Deney Sonuçları'!G51)</f>
        <v/>
      </c>
      <c r="E48" s="34" t="str">
        <f t="shared" si="1"/>
        <v/>
      </c>
      <c r="F48" s="34" t="str">
        <f t="shared" si="2"/>
        <v/>
      </c>
      <c r="G48" s="34" t="str">
        <f>IF(C48&gt;2,A48,"")</f>
        <v/>
      </c>
    </row>
    <row r="49" spans="1:7" ht="18" x14ac:dyDescent="0.25">
      <c r="A49" s="32" t="str">
        <f>+IF('Tüm Deney Sonuçları'!B52="","",'Tüm Deney Sonuçları'!B52)</f>
        <v/>
      </c>
      <c r="B49" s="33" t="str">
        <f t="shared" si="0"/>
        <v/>
      </c>
      <c r="C49" s="33" t="str">
        <f t="shared" si="4"/>
        <v/>
      </c>
      <c r="D49" s="35" t="str">
        <f>+IF('Tüm Deney Sonuçları'!G52="","",'Tüm Deney Sonuçları'!G52)</f>
        <v/>
      </c>
      <c r="E49" s="34" t="str">
        <f t="shared" si="1"/>
        <v/>
      </c>
      <c r="F49" s="34" t="str">
        <f t="shared" si="2"/>
        <v/>
      </c>
      <c r="G49" s="34" t="str">
        <f>IF(C49&gt;2,A49,"")</f>
        <v/>
      </c>
    </row>
  </sheetData>
  <mergeCells count="21">
    <mergeCell ref="A1:A4"/>
    <mergeCell ref="B1:E1"/>
    <mergeCell ref="B2:E2"/>
    <mergeCell ref="B3:E4"/>
    <mergeCell ref="P40:T40"/>
    <mergeCell ref="J30:N30"/>
    <mergeCell ref="P30:U30"/>
    <mergeCell ref="P31:T31"/>
    <mergeCell ref="P32:T32"/>
    <mergeCell ref="P33:T33"/>
    <mergeCell ref="P34:T34"/>
    <mergeCell ref="P35:T35"/>
    <mergeCell ref="P36:T36"/>
    <mergeCell ref="P37:T37"/>
    <mergeCell ref="P38:T38"/>
    <mergeCell ref="P39:T39"/>
    <mergeCell ref="P41:T41"/>
    <mergeCell ref="P42:T42"/>
    <mergeCell ref="P43:T43"/>
    <mergeCell ref="I44:M44"/>
    <mergeCell ref="P44:T4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9"/>
  <sheetViews>
    <sheetView zoomScale="50" zoomScaleNormal="50" workbookViewId="0">
      <selection activeCell="G2" sqref="G2:G4"/>
    </sheetView>
  </sheetViews>
  <sheetFormatPr defaultColWidth="8.7109375" defaultRowHeight="15" x14ac:dyDescent="0.2"/>
  <cols>
    <col min="1" max="1" width="23.28515625" style="11" customWidth="1"/>
    <col min="2" max="2" width="28.5703125" style="11" customWidth="1"/>
    <col min="3" max="3" width="24.140625" style="11" customWidth="1"/>
    <col min="4" max="4" width="20.140625" style="11" customWidth="1"/>
    <col min="5" max="5" width="21.42578125" style="11" customWidth="1"/>
    <col min="6" max="6" width="27.5703125" style="11" customWidth="1"/>
    <col min="7" max="7" width="21.85546875" style="11" customWidth="1"/>
    <col min="8" max="48" width="10.5703125" style="11" customWidth="1"/>
    <col min="49" max="16384" width="8.7109375" style="11"/>
  </cols>
  <sheetData>
    <row r="1" spans="1:7" ht="30" customHeight="1" x14ac:dyDescent="0.2">
      <c r="A1" s="110"/>
      <c r="B1" s="108" t="s">
        <v>113</v>
      </c>
      <c r="C1" s="108"/>
      <c r="D1" s="108"/>
      <c r="E1" s="108"/>
      <c r="F1" s="87" t="s">
        <v>114</v>
      </c>
      <c r="G1" s="87" t="s">
        <v>130</v>
      </c>
    </row>
    <row r="2" spans="1:7" ht="24" customHeight="1" x14ac:dyDescent="0.2">
      <c r="A2" s="110"/>
      <c r="B2" s="109" t="s">
        <v>115</v>
      </c>
      <c r="C2" s="109"/>
      <c r="D2" s="109"/>
      <c r="E2" s="109"/>
      <c r="F2" s="87" t="s">
        <v>116</v>
      </c>
      <c r="G2" s="88" t="s">
        <v>152</v>
      </c>
    </row>
    <row r="3" spans="1:7" ht="24" customHeight="1" x14ac:dyDescent="0.2">
      <c r="A3" s="110"/>
      <c r="B3" s="109" t="s">
        <v>151</v>
      </c>
      <c r="C3" s="109"/>
      <c r="D3" s="109"/>
      <c r="E3" s="109"/>
      <c r="F3" s="90" t="s">
        <v>117</v>
      </c>
      <c r="G3" s="91"/>
    </row>
    <row r="4" spans="1:7" ht="24" customHeight="1" x14ac:dyDescent="0.2">
      <c r="A4" s="110"/>
      <c r="B4" s="109"/>
      <c r="C4" s="109"/>
      <c r="D4" s="109"/>
      <c r="E4" s="109"/>
      <c r="F4" s="87" t="s">
        <v>118</v>
      </c>
      <c r="G4" s="89" t="s">
        <v>119</v>
      </c>
    </row>
    <row r="5" spans="1:7" ht="61.5" customHeight="1" x14ac:dyDescent="0.2">
      <c r="A5" s="31" t="s">
        <v>148</v>
      </c>
      <c r="B5" s="31" t="s">
        <v>27</v>
      </c>
      <c r="C5" s="31" t="s">
        <v>28</v>
      </c>
      <c r="D5" s="31" t="s">
        <v>30</v>
      </c>
      <c r="E5" s="31" t="s">
        <v>31</v>
      </c>
      <c r="F5" s="31" t="s">
        <v>32</v>
      </c>
      <c r="G5" s="31" t="s">
        <v>33</v>
      </c>
    </row>
    <row r="6" spans="1:7" ht="24" customHeight="1" x14ac:dyDescent="0.25">
      <c r="A6" s="32" t="str">
        <f>+IF('Tüm Deney Sonuçları'!B9="","",'Tüm Deney Sonuçları'!B9)</f>
        <v>K5</v>
      </c>
      <c r="B6" s="33">
        <f t="shared" ref="B6:B49" si="0">+IF(D6="","",(D6-$U$36)/$U$44)</f>
        <v>-0.16568211326029283</v>
      </c>
      <c r="C6" s="33">
        <f>IF(B6="","",ABS(B6:B49))</f>
        <v>0.16568211326029283</v>
      </c>
      <c r="D6" s="35">
        <f>+IF('Tüm Deney Sonuçları'!H9="","",'Tüm Deney Sonuçları'!H9)</f>
        <v>32.9</v>
      </c>
      <c r="E6" s="34" t="str">
        <f t="shared" ref="E6:E49" si="1">+IF(B6="","",A6)</f>
        <v>K5</v>
      </c>
      <c r="F6" s="34" t="str">
        <f t="shared" ref="F6:F49" si="2">IF(C6="",A6,"")</f>
        <v/>
      </c>
      <c r="G6" s="34" t="str">
        <f t="shared" ref="G6:G45" si="3">IF(B6="","",IF(C6&gt;2,A6,""))</f>
        <v/>
      </c>
    </row>
    <row r="7" spans="1:7" ht="24" customHeight="1" x14ac:dyDescent="0.25">
      <c r="A7" s="32" t="str">
        <f>+IF('Tüm Deney Sonuçları'!B10="","",'Tüm Deney Sonuçları'!B10)</f>
        <v>K2</v>
      </c>
      <c r="B7" s="33" t="str">
        <f t="shared" si="0"/>
        <v/>
      </c>
      <c r="C7" s="33" t="str">
        <f>IF(B7="","",ABS(B7:B49))</f>
        <v/>
      </c>
      <c r="D7" s="35" t="str">
        <f>+IF('Tüm Deney Sonuçları'!H10="","",'Tüm Deney Sonuçları'!H10)</f>
        <v/>
      </c>
      <c r="E7" s="34" t="str">
        <f t="shared" si="1"/>
        <v/>
      </c>
      <c r="F7" s="34" t="str">
        <f t="shared" si="2"/>
        <v>K2</v>
      </c>
      <c r="G7" s="34" t="str">
        <f t="shared" si="3"/>
        <v/>
      </c>
    </row>
    <row r="8" spans="1:7" ht="24" customHeight="1" x14ac:dyDescent="0.25">
      <c r="A8" s="32" t="str">
        <f>+IF('Tüm Deney Sonuçları'!B11="","",'Tüm Deney Sonuçları'!B11)</f>
        <v>K3</v>
      </c>
      <c r="B8" s="33" t="str">
        <f t="shared" si="0"/>
        <v/>
      </c>
      <c r="C8" s="33" t="str">
        <f>IF(B8="","",ABS(B8:B49))</f>
        <v/>
      </c>
      <c r="D8" s="35" t="str">
        <f>+IF('Tüm Deney Sonuçları'!H11="","",'Tüm Deney Sonuçları'!H11)</f>
        <v/>
      </c>
      <c r="E8" s="34" t="str">
        <f t="shared" si="1"/>
        <v/>
      </c>
      <c r="F8" s="34" t="str">
        <f t="shared" si="2"/>
        <v>K3</v>
      </c>
      <c r="G8" s="34" t="str">
        <f t="shared" si="3"/>
        <v/>
      </c>
    </row>
    <row r="9" spans="1:7" ht="24" customHeight="1" x14ac:dyDescent="0.25">
      <c r="A9" s="32" t="str">
        <f>+IF('Tüm Deney Sonuçları'!B12="","",'Tüm Deney Sonuçları'!B12)</f>
        <v>K8</v>
      </c>
      <c r="B9" s="33" t="str">
        <f t="shared" si="0"/>
        <v/>
      </c>
      <c r="C9" s="33" t="str">
        <f>IF(B9="","",ABS(B9:B49))</f>
        <v/>
      </c>
      <c r="D9" s="35" t="str">
        <f>+IF('Tüm Deney Sonuçları'!H12="","",'Tüm Deney Sonuçları'!H12)</f>
        <v/>
      </c>
      <c r="E9" s="34" t="str">
        <f t="shared" si="1"/>
        <v/>
      </c>
      <c r="F9" s="34" t="str">
        <f t="shared" si="2"/>
        <v>K8</v>
      </c>
      <c r="G9" s="34" t="str">
        <f t="shared" si="3"/>
        <v/>
      </c>
    </row>
    <row r="10" spans="1:7" ht="24" customHeight="1" x14ac:dyDescent="0.25">
      <c r="A10" s="32" t="str">
        <f>+IF('Tüm Deney Sonuçları'!B13="","",'Tüm Deney Sonuçları'!B13)</f>
        <v>K9</v>
      </c>
      <c r="B10" s="33" t="str">
        <f t="shared" si="0"/>
        <v/>
      </c>
      <c r="C10" s="33" t="str">
        <f>IF(B10="","",ABS(B10:B49))</f>
        <v/>
      </c>
      <c r="D10" s="35" t="str">
        <f>+IF('Tüm Deney Sonuçları'!H13="","",'Tüm Deney Sonuçları'!H13)</f>
        <v/>
      </c>
      <c r="E10" s="34" t="str">
        <f t="shared" si="1"/>
        <v/>
      </c>
      <c r="F10" s="34" t="str">
        <f t="shared" si="2"/>
        <v>K9</v>
      </c>
      <c r="G10" s="34" t="str">
        <f t="shared" si="3"/>
        <v/>
      </c>
    </row>
    <row r="11" spans="1:7" ht="24" customHeight="1" x14ac:dyDescent="0.25">
      <c r="A11" s="32" t="str">
        <f>+IF('Tüm Deney Sonuçları'!B14="","",'Tüm Deney Sonuçları'!B14)</f>
        <v>K12</v>
      </c>
      <c r="B11" s="33" t="str">
        <f t="shared" si="0"/>
        <v/>
      </c>
      <c r="C11" s="33" t="str">
        <f>IF(B11="","",ABS(B11:B49))</f>
        <v/>
      </c>
      <c r="D11" s="35" t="str">
        <f>+IF('Tüm Deney Sonuçları'!H14="","",'Tüm Deney Sonuçları'!H14)</f>
        <v/>
      </c>
      <c r="E11" s="34" t="str">
        <f t="shared" si="1"/>
        <v/>
      </c>
      <c r="F11" s="34" t="str">
        <f t="shared" si="2"/>
        <v>K12</v>
      </c>
      <c r="G11" s="34" t="str">
        <f t="shared" si="3"/>
        <v/>
      </c>
    </row>
    <row r="12" spans="1:7" ht="24" customHeight="1" x14ac:dyDescent="0.25">
      <c r="A12" s="32" t="str">
        <f>+IF('Tüm Deney Sonuçları'!B15="","",'Tüm Deney Sonuçları'!B15)</f>
        <v>K15</v>
      </c>
      <c r="B12" s="33" t="str">
        <f t="shared" si="0"/>
        <v/>
      </c>
      <c r="C12" s="33" t="str">
        <f>IF(B12="","",ABS(B12:B49))</f>
        <v/>
      </c>
      <c r="D12" s="35" t="str">
        <f>+IF('Tüm Deney Sonuçları'!H15="","",'Tüm Deney Sonuçları'!H15)</f>
        <v/>
      </c>
      <c r="E12" s="34" t="str">
        <f t="shared" si="1"/>
        <v/>
      </c>
      <c r="F12" s="34" t="str">
        <f t="shared" si="2"/>
        <v>K15</v>
      </c>
      <c r="G12" s="34" t="str">
        <f t="shared" si="3"/>
        <v/>
      </c>
    </row>
    <row r="13" spans="1:7" ht="24" customHeight="1" x14ac:dyDescent="0.25">
      <c r="A13" s="32" t="str">
        <f>+IF('Tüm Deney Sonuçları'!B16="","",'Tüm Deney Sonuçları'!B16)</f>
        <v>K22</v>
      </c>
      <c r="B13" s="33" t="str">
        <f t="shared" si="0"/>
        <v/>
      </c>
      <c r="C13" s="33" t="str">
        <f>IF(B13="","",ABS(B13:B49))</f>
        <v/>
      </c>
      <c r="D13" s="35" t="str">
        <f>+IF('Tüm Deney Sonuçları'!H16="","",'Tüm Deney Sonuçları'!H16)</f>
        <v/>
      </c>
      <c r="E13" s="34" t="str">
        <f t="shared" si="1"/>
        <v/>
      </c>
      <c r="F13" s="34" t="str">
        <f t="shared" si="2"/>
        <v>K22</v>
      </c>
      <c r="G13" s="34" t="str">
        <f t="shared" si="3"/>
        <v/>
      </c>
    </row>
    <row r="14" spans="1:7" ht="24" customHeight="1" x14ac:dyDescent="0.25">
      <c r="A14" s="32" t="str">
        <f>+IF('Tüm Deney Sonuçları'!B17="","",'Tüm Deney Sonuçları'!B17)</f>
        <v>K34</v>
      </c>
      <c r="B14" s="33">
        <f t="shared" si="0"/>
        <v>0.53470136552185354</v>
      </c>
      <c r="C14" s="33">
        <f>IF(B14="","",ABS(B14:B49))</f>
        <v>0.53470136552185354</v>
      </c>
      <c r="D14" s="35">
        <f>+IF('Tüm Deney Sonuçları'!H17="","",'Tüm Deney Sonuçları'!H17)</f>
        <v>36</v>
      </c>
      <c r="E14" s="34" t="str">
        <f t="shared" si="1"/>
        <v>K34</v>
      </c>
      <c r="F14" s="34" t="str">
        <f t="shared" si="2"/>
        <v/>
      </c>
      <c r="G14" s="34" t="str">
        <f t="shared" si="3"/>
        <v/>
      </c>
    </row>
    <row r="15" spans="1:7" ht="24" customHeight="1" x14ac:dyDescent="0.25">
      <c r="A15" s="32" t="str">
        <f>+IF('Tüm Deney Sonuçları'!B18="","",'Tüm Deney Sonuçları'!B18)</f>
        <v>K5</v>
      </c>
      <c r="B15" s="33" t="str">
        <f t="shared" si="0"/>
        <v/>
      </c>
      <c r="C15" s="33" t="str">
        <f>IF(B15="","",ABS(B15:B49))</f>
        <v/>
      </c>
      <c r="D15" s="35" t="str">
        <f>+IF('Tüm Deney Sonuçları'!H18="","",'Tüm Deney Sonuçları'!H18)</f>
        <v/>
      </c>
      <c r="E15" s="34" t="str">
        <f t="shared" si="1"/>
        <v/>
      </c>
      <c r="F15" s="34" t="str">
        <f t="shared" si="2"/>
        <v>K5</v>
      </c>
      <c r="G15" s="34" t="str">
        <f t="shared" si="3"/>
        <v/>
      </c>
    </row>
    <row r="16" spans="1:7" ht="24" customHeight="1" x14ac:dyDescent="0.25">
      <c r="A16" s="32" t="str">
        <f>+IF('Tüm Deney Sonuçları'!B19="","",'Tüm Deney Sonuçları'!B19)</f>
        <v>K13</v>
      </c>
      <c r="B16" s="33" t="str">
        <f t="shared" si="0"/>
        <v/>
      </c>
      <c r="C16" s="33" t="str">
        <f>IF(B16="","",ABS(B16:B49))</f>
        <v/>
      </c>
      <c r="D16" s="35" t="str">
        <f>+IF('Tüm Deney Sonuçları'!H19="","",'Tüm Deney Sonuçları'!H19)</f>
        <v/>
      </c>
      <c r="E16" s="34" t="str">
        <f t="shared" si="1"/>
        <v/>
      </c>
      <c r="F16" s="34" t="str">
        <f t="shared" si="2"/>
        <v>K13</v>
      </c>
      <c r="G16" s="34" t="str">
        <f t="shared" si="3"/>
        <v/>
      </c>
    </row>
    <row r="17" spans="1:21" ht="24" customHeight="1" x14ac:dyDescent="0.25">
      <c r="A17" s="32" t="str">
        <f>+IF('Tüm Deney Sonuçları'!B20="","",'Tüm Deney Sonuçları'!B20)</f>
        <v>K19</v>
      </c>
      <c r="B17" s="33" t="str">
        <f t="shared" si="0"/>
        <v/>
      </c>
      <c r="C17" s="33" t="str">
        <f t="shared" ref="C17:C49" si="4">IF(B17="","",ABS(B17:B49))</f>
        <v/>
      </c>
      <c r="D17" s="35" t="str">
        <f>+IF('Tüm Deney Sonuçları'!H20="","",'Tüm Deney Sonuçları'!H20)</f>
        <v/>
      </c>
      <c r="E17" s="34" t="str">
        <f t="shared" si="1"/>
        <v/>
      </c>
      <c r="F17" s="34" t="str">
        <f t="shared" si="2"/>
        <v>K19</v>
      </c>
      <c r="G17" s="34" t="str">
        <f t="shared" si="3"/>
        <v/>
      </c>
    </row>
    <row r="18" spans="1:21" ht="24" customHeight="1" x14ac:dyDescent="0.25">
      <c r="A18" s="32" t="str">
        <f>+IF('Tüm Deney Sonuçları'!B21="","",'Tüm Deney Sonuçları'!B21)</f>
        <v>K8</v>
      </c>
      <c r="B18" s="33" t="str">
        <f t="shared" si="0"/>
        <v/>
      </c>
      <c r="C18" s="33" t="str">
        <f t="shared" si="4"/>
        <v/>
      </c>
      <c r="D18" s="35" t="str">
        <f>+IF('Tüm Deney Sonuçları'!H21="","",'Tüm Deney Sonuçları'!H21)</f>
        <v/>
      </c>
      <c r="E18" s="34" t="str">
        <f t="shared" si="1"/>
        <v/>
      </c>
      <c r="F18" s="34" t="str">
        <f t="shared" si="2"/>
        <v>K8</v>
      </c>
      <c r="G18" s="34" t="str">
        <f t="shared" si="3"/>
        <v/>
      </c>
    </row>
    <row r="19" spans="1:21" ht="24" customHeight="1" x14ac:dyDescent="0.25">
      <c r="A19" s="32" t="str">
        <f>+IF('Tüm Deney Sonuçları'!B22="","",'Tüm Deney Sonuçları'!B22)</f>
        <v>K9</v>
      </c>
      <c r="B19" s="33" t="str">
        <f t="shared" si="0"/>
        <v/>
      </c>
      <c r="C19" s="33" t="str">
        <f t="shared" si="4"/>
        <v/>
      </c>
      <c r="D19" s="35" t="str">
        <f>+IF('Tüm Deney Sonuçları'!H22="","",'Tüm Deney Sonuçları'!H22)</f>
        <v/>
      </c>
      <c r="E19" s="34" t="str">
        <f t="shared" si="1"/>
        <v/>
      </c>
      <c r="F19" s="34" t="str">
        <f t="shared" si="2"/>
        <v>K9</v>
      </c>
      <c r="G19" s="34" t="str">
        <f t="shared" si="3"/>
        <v/>
      </c>
    </row>
    <row r="20" spans="1:21" ht="24" customHeight="1" x14ac:dyDescent="0.25">
      <c r="A20" s="32" t="str">
        <f>+IF('Tüm Deney Sonuçları'!B23="","",'Tüm Deney Sonuçları'!B23)</f>
        <v>K17</v>
      </c>
      <c r="B20" s="33" t="str">
        <f t="shared" si="0"/>
        <v/>
      </c>
      <c r="C20" s="33" t="str">
        <f t="shared" si="4"/>
        <v/>
      </c>
      <c r="D20" s="35" t="str">
        <f>+IF('Tüm Deney Sonuçları'!H23="","",'Tüm Deney Sonuçları'!H23)</f>
        <v/>
      </c>
      <c r="E20" s="34" t="str">
        <f t="shared" si="1"/>
        <v/>
      </c>
      <c r="F20" s="34" t="str">
        <f t="shared" si="2"/>
        <v>K17</v>
      </c>
      <c r="G20" s="34" t="str">
        <f t="shared" si="3"/>
        <v/>
      </c>
    </row>
    <row r="21" spans="1:21" ht="24" customHeight="1" x14ac:dyDescent="0.25">
      <c r="A21" s="32" t="str">
        <f>+IF('Tüm Deney Sonuçları'!B24="","",'Tüm Deney Sonuçları'!B24)</f>
        <v>K16</v>
      </c>
      <c r="B21" s="33">
        <f t="shared" si="0"/>
        <v>-0.36901925226156074</v>
      </c>
      <c r="C21" s="33">
        <f t="shared" si="4"/>
        <v>0.36901925226156074</v>
      </c>
      <c r="D21" s="35">
        <f>+IF('Tüm Deney Sonuçları'!H24="","",'Tüm Deney Sonuçları'!H24)</f>
        <v>32</v>
      </c>
      <c r="E21" s="34" t="str">
        <f t="shared" si="1"/>
        <v>K16</v>
      </c>
      <c r="F21" s="34" t="str">
        <f t="shared" si="2"/>
        <v/>
      </c>
      <c r="G21" s="34" t="str">
        <f t="shared" si="3"/>
        <v/>
      </c>
    </row>
    <row r="22" spans="1:21" ht="24" customHeight="1" x14ac:dyDescent="0.25">
      <c r="A22" s="32" t="str">
        <f>+IF('Tüm Deney Sonuçları'!B25="","",'Tüm Deney Sonuçları'!B25)</f>
        <v>K25</v>
      </c>
      <c r="B22" s="33" t="str">
        <f t="shared" si="0"/>
        <v/>
      </c>
      <c r="C22" s="33" t="str">
        <f t="shared" si="4"/>
        <v/>
      </c>
      <c r="D22" s="35" t="str">
        <f>+IF('Tüm Deney Sonuçları'!H25="","",'Tüm Deney Sonuçları'!H25)</f>
        <v/>
      </c>
      <c r="E22" s="34" t="str">
        <f t="shared" si="1"/>
        <v/>
      </c>
      <c r="F22" s="34" t="str">
        <f t="shared" si="2"/>
        <v>K25</v>
      </c>
      <c r="G22" s="34" t="str">
        <f t="shared" si="3"/>
        <v/>
      </c>
    </row>
    <row r="23" spans="1:21" ht="24" customHeight="1" x14ac:dyDescent="0.25">
      <c r="A23" s="32" t="str">
        <f>+IF('Tüm Deney Sonuçları'!B26="","",'Tüm Deney Sonuçları'!B26)</f>
        <v>K34</v>
      </c>
      <c r="B23" s="33" t="str">
        <f t="shared" si="0"/>
        <v/>
      </c>
      <c r="C23" s="33" t="str">
        <f t="shared" si="4"/>
        <v/>
      </c>
      <c r="D23" s="35" t="str">
        <f>+IF('Tüm Deney Sonuçları'!H26="","",'Tüm Deney Sonuçları'!H26)</f>
        <v/>
      </c>
      <c r="E23" s="34" t="str">
        <f t="shared" si="1"/>
        <v/>
      </c>
      <c r="F23" s="34" t="str">
        <f t="shared" si="2"/>
        <v>K34</v>
      </c>
      <c r="G23" s="34" t="str">
        <f t="shared" si="3"/>
        <v/>
      </c>
    </row>
    <row r="24" spans="1:21" ht="24" customHeight="1" x14ac:dyDescent="0.25">
      <c r="A24" s="32" t="str">
        <f>+IF('Tüm Deney Sonuçları'!B27="","",'Tüm Deney Sonuçları'!B27)</f>
        <v/>
      </c>
      <c r="B24" s="33" t="str">
        <f t="shared" si="0"/>
        <v/>
      </c>
      <c r="C24" s="33" t="str">
        <f t="shared" si="4"/>
        <v/>
      </c>
      <c r="D24" s="35" t="str">
        <f>+IF('Tüm Deney Sonuçları'!H27="","",'Tüm Deney Sonuçları'!H27)</f>
        <v/>
      </c>
      <c r="E24" s="34" t="str">
        <f t="shared" si="1"/>
        <v/>
      </c>
      <c r="F24" s="34" t="str">
        <f t="shared" si="2"/>
        <v/>
      </c>
      <c r="G24" s="34" t="str">
        <f t="shared" si="3"/>
        <v/>
      </c>
    </row>
    <row r="25" spans="1:21" ht="24" customHeight="1" x14ac:dyDescent="0.25">
      <c r="A25" s="32" t="str">
        <f>+IF('Tüm Deney Sonuçları'!B28="","",'Tüm Deney Sonuçları'!B28)</f>
        <v/>
      </c>
      <c r="B25" s="33" t="str">
        <f t="shared" si="0"/>
        <v/>
      </c>
      <c r="C25" s="33" t="str">
        <f t="shared" si="4"/>
        <v/>
      </c>
      <c r="D25" s="35" t="str">
        <f>+IF('Tüm Deney Sonuçları'!H28="","",'Tüm Deney Sonuçları'!H28)</f>
        <v/>
      </c>
      <c r="E25" s="34" t="str">
        <f t="shared" si="1"/>
        <v/>
      </c>
      <c r="F25" s="34" t="str">
        <f t="shared" si="2"/>
        <v/>
      </c>
      <c r="G25" s="34" t="str">
        <f t="shared" si="3"/>
        <v/>
      </c>
    </row>
    <row r="26" spans="1:21" ht="24" customHeight="1" x14ac:dyDescent="0.25">
      <c r="A26" s="32" t="str">
        <f>+IF('Tüm Deney Sonuçları'!B29="","",'Tüm Deney Sonuçları'!B29)</f>
        <v/>
      </c>
      <c r="B26" s="33" t="str">
        <f t="shared" si="0"/>
        <v/>
      </c>
      <c r="C26" s="33" t="str">
        <f t="shared" si="4"/>
        <v/>
      </c>
      <c r="D26" s="35" t="str">
        <f>+IF('Tüm Deney Sonuçları'!H29="","",'Tüm Deney Sonuçları'!H29)</f>
        <v/>
      </c>
      <c r="E26" s="34" t="str">
        <f t="shared" si="1"/>
        <v/>
      </c>
      <c r="F26" s="34" t="str">
        <f t="shared" si="2"/>
        <v/>
      </c>
      <c r="G26" s="34" t="str">
        <f t="shared" si="3"/>
        <v/>
      </c>
    </row>
    <row r="27" spans="1:21" ht="24" customHeight="1" x14ac:dyDescent="0.25">
      <c r="A27" s="32" t="str">
        <f>+IF('Tüm Deney Sonuçları'!B30="","",'Tüm Deney Sonuçları'!B30)</f>
        <v/>
      </c>
      <c r="B27" s="33" t="str">
        <f t="shared" si="0"/>
        <v/>
      </c>
      <c r="C27" s="33" t="str">
        <f t="shared" si="4"/>
        <v/>
      </c>
      <c r="D27" s="35" t="str">
        <f>+IF('Tüm Deney Sonuçları'!H30="","",'Tüm Deney Sonuçları'!H30)</f>
        <v/>
      </c>
      <c r="E27" s="34" t="str">
        <f t="shared" si="1"/>
        <v/>
      </c>
      <c r="F27" s="34" t="str">
        <f t="shared" si="2"/>
        <v/>
      </c>
      <c r="G27" s="34" t="str">
        <f t="shared" si="3"/>
        <v/>
      </c>
    </row>
    <row r="28" spans="1:21" ht="24" customHeight="1" x14ac:dyDescent="0.25">
      <c r="A28" s="32" t="str">
        <f>+IF('Tüm Deney Sonuçları'!B31="","",'Tüm Deney Sonuçları'!B31)</f>
        <v/>
      </c>
      <c r="B28" s="33" t="str">
        <f t="shared" si="0"/>
        <v/>
      </c>
      <c r="C28" s="33" t="str">
        <f t="shared" si="4"/>
        <v/>
      </c>
      <c r="D28" s="35" t="str">
        <f>+IF('Tüm Deney Sonuçları'!H31="","",'Tüm Deney Sonuçları'!H31)</f>
        <v/>
      </c>
      <c r="E28" s="34" t="str">
        <f t="shared" si="1"/>
        <v/>
      </c>
      <c r="F28" s="34" t="str">
        <f t="shared" si="2"/>
        <v/>
      </c>
      <c r="G28" s="34" t="str">
        <f t="shared" si="3"/>
        <v/>
      </c>
    </row>
    <row r="29" spans="1:21" ht="24" customHeight="1" x14ac:dyDescent="0.25">
      <c r="A29" s="32" t="str">
        <f>+IF('Tüm Deney Sonuçları'!B32="","",'Tüm Deney Sonuçları'!B32)</f>
        <v/>
      </c>
      <c r="B29" s="33" t="str">
        <f t="shared" si="0"/>
        <v/>
      </c>
      <c r="C29" s="33" t="str">
        <f t="shared" si="4"/>
        <v/>
      </c>
      <c r="D29" s="35" t="str">
        <f>+IF('Tüm Deney Sonuçları'!H32="","",'Tüm Deney Sonuçları'!H32)</f>
        <v/>
      </c>
      <c r="E29" s="34" t="str">
        <f t="shared" si="1"/>
        <v/>
      </c>
      <c r="F29" s="34" t="str">
        <f t="shared" si="2"/>
        <v/>
      </c>
      <c r="G29" s="34" t="str">
        <f t="shared" si="3"/>
        <v/>
      </c>
    </row>
    <row r="30" spans="1:21" ht="36" customHeight="1" x14ac:dyDescent="0.25">
      <c r="A30" s="32" t="str">
        <f>+IF('Tüm Deney Sonuçları'!B33="","",'Tüm Deney Sonuçları'!B33)</f>
        <v/>
      </c>
      <c r="B30" s="33" t="str">
        <f t="shared" si="0"/>
        <v/>
      </c>
      <c r="C30" s="33" t="str">
        <f t="shared" si="4"/>
        <v/>
      </c>
      <c r="D30" s="35" t="str">
        <f>+IF('Tüm Deney Sonuçları'!H33="","",'Tüm Deney Sonuçları'!H33)</f>
        <v/>
      </c>
      <c r="E30" s="34" t="str">
        <f t="shared" si="1"/>
        <v/>
      </c>
      <c r="F30" s="34" t="str">
        <f t="shared" si="2"/>
        <v/>
      </c>
      <c r="G30" s="34" t="str">
        <f t="shared" si="3"/>
        <v/>
      </c>
      <c r="J30" s="127" t="s">
        <v>43</v>
      </c>
      <c r="K30" s="127"/>
      <c r="L30" s="127"/>
      <c r="M30" s="127"/>
      <c r="N30" s="127"/>
      <c r="P30" s="128" t="str">
        <f>+'Tüm Deney Sonuçları'!J7</f>
        <v>Deney 6 Sonuçları</v>
      </c>
      <c r="Q30" s="128"/>
      <c r="R30" s="128"/>
      <c r="S30" s="128"/>
      <c r="T30" s="128"/>
      <c r="U30" s="128"/>
    </row>
    <row r="31" spans="1:21" ht="24" customHeight="1" x14ac:dyDescent="0.25">
      <c r="A31" s="32" t="str">
        <f>+IF('Tüm Deney Sonuçları'!B34="","",'Tüm Deney Sonuçları'!B34)</f>
        <v/>
      </c>
      <c r="B31" s="33" t="str">
        <f t="shared" si="0"/>
        <v/>
      </c>
      <c r="C31" s="33" t="str">
        <f t="shared" si="4"/>
        <v/>
      </c>
      <c r="D31" s="35" t="str">
        <f>+IF('Tüm Deney Sonuçları'!H34="","",'Tüm Deney Sonuçları'!H34)</f>
        <v/>
      </c>
      <c r="E31" s="34" t="str">
        <f t="shared" si="1"/>
        <v/>
      </c>
      <c r="F31" s="34" t="str">
        <f t="shared" si="2"/>
        <v/>
      </c>
      <c r="G31" s="34" t="str">
        <f t="shared" si="3"/>
        <v/>
      </c>
      <c r="J31" s="34">
        <v>1</v>
      </c>
      <c r="K31" s="36">
        <v>0</v>
      </c>
      <c r="L31" s="36"/>
      <c r="M31" s="34">
        <v>1</v>
      </c>
      <c r="N31" s="36">
        <v>0</v>
      </c>
      <c r="P31" s="125" t="s">
        <v>0</v>
      </c>
      <c r="Q31" s="125"/>
      <c r="R31" s="125"/>
      <c r="S31" s="125"/>
      <c r="T31" s="125"/>
      <c r="U31" s="27">
        <f>COUNT(D6:D49)</f>
        <v>3</v>
      </c>
    </row>
    <row r="32" spans="1:21" ht="24" customHeight="1" x14ac:dyDescent="0.25">
      <c r="A32" s="32" t="str">
        <f>+IF('Tüm Deney Sonuçları'!B35="","",'Tüm Deney Sonuçları'!B35)</f>
        <v/>
      </c>
      <c r="B32" s="33" t="str">
        <f t="shared" si="0"/>
        <v/>
      </c>
      <c r="C32" s="33" t="str">
        <f t="shared" si="4"/>
        <v/>
      </c>
      <c r="D32" s="35" t="str">
        <f>+IF('Tüm Deney Sonuçları'!H35="","",'Tüm Deney Sonuçları'!H35)</f>
        <v/>
      </c>
      <c r="E32" s="34" t="str">
        <f t="shared" si="1"/>
        <v/>
      </c>
      <c r="F32" s="34" t="str">
        <f t="shared" si="2"/>
        <v/>
      </c>
      <c r="G32" s="34" t="str">
        <f t="shared" si="3"/>
        <v/>
      </c>
      <c r="J32" s="34">
        <v>45</v>
      </c>
      <c r="K32" s="36">
        <v>0</v>
      </c>
      <c r="L32" s="36"/>
      <c r="M32" s="34">
        <v>45</v>
      </c>
      <c r="N32" s="36">
        <v>0</v>
      </c>
      <c r="P32" s="125" t="s">
        <v>44</v>
      </c>
      <c r="Q32" s="125"/>
      <c r="R32" s="125"/>
      <c r="S32" s="125"/>
      <c r="T32" s="125"/>
      <c r="U32" s="27">
        <f>COUNTIF(C6:C49,"&lt;1")</f>
        <v>3</v>
      </c>
    </row>
    <row r="33" spans="1:51" ht="24" customHeight="1" x14ac:dyDescent="0.25">
      <c r="A33" s="32" t="str">
        <f>+IF('Tüm Deney Sonuçları'!B36="","",'Tüm Deney Sonuçları'!B36)</f>
        <v/>
      </c>
      <c r="B33" s="33" t="str">
        <f t="shared" si="0"/>
        <v/>
      </c>
      <c r="C33" s="33" t="str">
        <f t="shared" si="4"/>
        <v/>
      </c>
      <c r="D33" s="35" t="str">
        <f>+IF('Tüm Deney Sonuçları'!H36="","",'Tüm Deney Sonuçları'!H36)</f>
        <v/>
      </c>
      <c r="E33" s="34" t="str">
        <f t="shared" si="1"/>
        <v/>
      </c>
      <c r="F33" s="34" t="str">
        <f t="shared" si="2"/>
        <v/>
      </c>
      <c r="G33" s="34" t="str">
        <f t="shared" si="3"/>
        <v/>
      </c>
      <c r="I33" s="12"/>
      <c r="J33" s="34"/>
      <c r="K33" s="36"/>
      <c r="L33" s="36"/>
      <c r="M33" s="34"/>
      <c r="N33" s="36"/>
      <c r="P33" s="125" t="s">
        <v>2</v>
      </c>
      <c r="Q33" s="125"/>
      <c r="R33" s="125"/>
      <c r="S33" s="125"/>
      <c r="T33" s="125"/>
      <c r="U33" s="27">
        <f>COUNTIF(C6:C49,"&lt;2")-COUNTIF(C6:C49,"&lt;1")</f>
        <v>0</v>
      </c>
    </row>
    <row r="34" spans="1:51" ht="24" customHeight="1" x14ac:dyDescent="0.25">
      <c r="A34" s="32" t="str">
        <f>+IF('Tüm Deney Sonuçları'!B37="","",'Tüm Deney Sonuçları'!B37)</f>
        <v/>
      </c>
      <c r="B34" s="33" t="str">
        <f t="shared" si="0"/>
        <v/>
      </c>
      <c r="C34" s="33" t="str">
        <f t="shared" si="4"/>
        <v/>
      </c>
      <c r="D34" s="35" t="str">
        <f>+IF('Tüm Deney Sonuçları'!H37="","",'Tüm Deney Sonuçları'!H37)</f>
        <v/>
      </c>
      <c r="E34" s="34" t="str">
        <f t="shared" si="1"/>
        <v/>
      </c>
      <c r="F34" s="34" t="str">
        <f t="shared" si="2"/>
        <v/>
      </c>
      <c r="G34" s="34" t="str">
        <f t="shared" si="3"/>
        <v/>
      </c>
      <c r="I34" s="14"/>
      <c r="J34" s="34">
        <v>1</v>
      </c>
      <c r="K34" s="36">
        <v>1</v>
      </c>
      <c r="L34" s="36"/>
      <c r="M34" s="34">
        <v>1</v>
      </c>
      <c r="N34" s="36">
        <v>-1</v>
      </c>
      <c r="O34" s="15"/>
      <c r="P34" s="125" t="s">
        <v>3</v>
      </c>
      <c r="Q34" s="125"/>
      <c r="R34" s="125"/>
      <c r="S34" s="125"/>
      <c r="T34" s="125"/>
      <c r="U34" s="27">
        <f>COUNTIF(C6:C49,"&lt;3")-COUNTIF(C6:C49,"&lt;2")</f>
        <v>0</v>
      </c>
      <c r="V34" s="13"/>
      <c r="W34" s="16"/>
      <c r="X34" s="13"/>
      <c r="Y34" s="13"/>
      <c r="Z34" s="15"/>
      <c r="AA34" s="15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</row>
    <row r="35" spans="1:51" ht="24" customHeight="1" x14ac:dyDescent="0.25">
      <c r="A35" s="32" t="str">
        <f>+IF('Tüm Deney Sonuçları'!B38="","",'Tüm Deney Sonuçları'!B38)</f>
        <v/>
      </c>
      <c r="B35" s="33" t="str">
        <f t="shared" si="0"/>
        <v/>
      </c>
      <c r="C35" s="33" t="str">
        <f t="shared" si="4"/>
        <v/>
      </c>
      <c r="D35" s="35" t="str">
        <f>+IF('Tüm Deney Sonuçları'!H38="","",'Tüm Deney Sonuçları'!H38)</f>
        <v/>
      </c>
      <c r="E35" s="34" t="str">
        <f t="shared" si="1"/>
        <v/>
      </c>
      <c r="F35" s="34" t="str">
        <f t="shared" si="2"/>
        <v/>
      </c>
      <c r="G35" s="34" t="str">
        <f t="shared" si="3"/>
        <v/>
      </c>
      <c r="I35" s="12"/>
      <c r="J35" s="34">
        <v>45</v>
      </c>
      <c r="K35" s="36">
        <v>1</v>
      </c>
      <c r="L35" s="36"/>
      <c r="M35" s="34">
        <v>45</v>
      </c>
      <c r="N35" s="36">
        <v>-1</v>
      </c>
      <c r="O35" s="12"/>
      <c r="P35" s="125" t="s">
        <v>4</v>
      </c>
      <c r="Q35" s="125"/>
      <c r="R35" s="125"/>
      <c r="S35" s="125"/>
      <c r="T35" s="125"/>
      <c r="U35" s="27">
        <f>COUNTIF(C6:C49,"&lt;6")-COUNTIF(C6:C49,"&lt;3")</f>
        <v>0</v>
      </c>
      <c r="W35" s="12"/>
      <c r="X35" s="12"/>
      <c r="Z35" s="12"/>
      <c r="AA35" s="12"/>
    </row>
    <row r="36" spans="1:51" ht="24" customHeight="1" x14ac:dyDescent="0.25">
      <c r="A36" s="32" t="str">
        <f>+IF('Tüm Deney Sonuçları'!B39="","",'Tüm Deney Sonuçları'!B39)</f>
        <v/>
      </c>
      <c r="B36" s="33" t="str">
        <f t="shared" si="0"/>
        <v/>
      </c>
      <c r="C36" s="33" t="str">
        <f t="shared" si="4"/>
        <v/>
      </c>
      <c r="D36" s="35" t="str">
        <f>+IF('Tüm Deney Sonuçları'!H39="","",'Tüm Deney Sonuçları'!H39)</f>
        <v/>
      </c>
      <c r="E36" s="34" t="str">
        <f t="shared" si="1"/>
        <v/>
      </c>
      <c r="F36" s="34" t="str">
        <f t="shared" si="2"/>
        <v/>
      </c>
      <c r="G36" s="34" t="str">
        <f t="shared" si="3"/>
        <v/>
      </c>
      <c r="I36" s="15"/>
      <c r="J36" s="34"/>
      <c r="K36" s="36"/>
      <c r="L36" s="36"/>
      <c r="M36" s="34"/>
      <c r="N36" s="36"/>
      <c r="O36" s="15"/>
      <c r="P36" s="125" t="s">
        <v>5</v>
      </c>
      <c r="Q36" s="125"/>
      <c r="R36" s="125"/>
      <c r="S36" s="125"/>
      <c r="T36" s="125"/>
      <c r="U36" s="26">
        <f>AVERAGE(D6:D49)</f>
        <v>33.633333333333333</v>
      </c>
      <c r="V36" s="15"/>
      <c r="W36" s="12"/>
      <c r="X36" s="15"/>
      <c r="Y36" s="15"/>
      <c r="Z36" s="12"/>
      <c r="AA36" s="15"/>
      <c r="AB36" s="15"/>
      <c r="AD36" s="15"/>
      <c r="AE36" s="15"/>
    </row>
    <row r="37" spans="1:51" ht="24" customHeight="1" x14ac:dyDescent="0.25">
      <c r="A37" s="32" t="str">
        <f>+IF('Tüm Deney Sonuçları'!B40="","",'Tüm Deney Sonuçları'!B40)</f>
        <v/>
      </c>
      <c r="B37" s="33" t="str">
        <f t="shared" si="0"/>
        <v/>
      </c>
      <c r="C37" s="33" t="str">
        <f t="shared" si="4"/>
        <v/>
      </c>
      <c r="D37" s="35" t="str">
        <f>+IF('Tüm Deney Sonuçları'!H40="","",'Tüm Deney Sonuçları'!H40)</f>
        <v/>
      </c>
      <c r="E37" s="34" t="str">
        <f t="shared" si="1"/>
        <v/>
      </c>
      <c r="F37" s="34" t="str">
        <f t="shared" si="2"/>
        <v/>
      </c>
      <c r="G37" s="34" t="str">
        <f t="shared" si="3"/>
        <v/>
      </c>
      <c r="I37" s="18"/>
      <c r="J37" s="34">
        <v>1</v>
      </c>
      <c r="K37" s="36">
        <v>2</v>
      </c>
      <c r="L37" s="37"/>
      <c r="M37" s="34">
        <v>1</v>
      </c>
      <c r="N37" s="36">
        <v>-2</v>
      </c>
      <c r="O37" s="19"/>
      <c r="P37" s="125" t="s">
        <v>40</v>
      </c>
      <c r="Q37" s="125"/>
      <c r="R37" s="125"/>
      <c r="S37" s="125"/>
      <c r="T37" s="125"/>
      <c r="U37" s="26">
        <f>STDEV(D6:D49)</f>
        <v>2.098412098071619</v>
      </c>
      <c r="V37" s="19"/>
      <c r="W37" s="17"/>
      <c r="X37" s="19"/>
      <c r="Y37" s="19"/>
      <c r="Z37" s="17"/>
      <c r="AA37" s="20"/>
      <c r="AB37" s="20"/>
      <c r="AC37" s="17"/>
      <c r="AD37" s="21"/>
      <c r="AE37" s="21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</row>
    <row r="38" spans="1:51" ht="24" customHeight="1" x14ac:dyDescent="0.25">
      <c r="A38" s="32" t="str">
        <f>+IF('Tüm Deney Sonuçları'!B41="","",'Tüm Deney Sonuçları'!B41)</f>
        <v/>
      </c>
      <c r="B38" s="33" t="str">
        <f t="shared" si="0"/>
        <v/>
      </c>
      <c r="C38" s="33" t="str">
        <f t="shared" si="4"/>
        <v/>
      </c>
      <c r="D38" s="35" t="str">
        <f>+IF('Tüm Deney Sonuçları'!H41="","",'Tüm Deney Sonuçları'!H41)</f>
        <v/>
      </c>
      <c r="E38" s="34" t="str">
        <f t="shared" si="1"/>
        <v/>
      </c>
      <c r="F38" s="34" t="str">
        <f t="shared" si="2"/>
        <v/>
      </c>
      <c r="G38" s="34" t="str">
        <f t="shared" si="3"/>
        <v/>
      </c>
      <c r="I38" s="16"/>
      <c r="J38" s="34">
        <v>45</v>
      </c>
      <c r="K38" s="36">
        <v>2</v>
      </c>
      <c r="L38" s="37"/>
      <c r="M38" s="34">
        <v>45</v>
      </c>
      <c r="N38" s="36">
        <v>-2</v>
      </c>
      <c r="O38" s="12"/>
      <c r="P38" s="125" t="s">
        <v>6</v>
      </c>
      <c r="Q38" s="125"/>
      <c r="R38" s="125"/>
      <c r="S38" s="125"/>
      <c r="T38" s="125"/>
      <c r="U38" s="26">
        <f>+U37*100/U36</f>
        <v>6.2390845334141298</v>
      </c>
      <c r="V38" s="16"/>
      <c r="W38" s="13"/>
      <c r="X38" s="12"/>
      <c r="Y38" s="16"/>
      <c r="Z38" s="13"/>
      <c r="AA38" s="12"/>
      <c r="AB38" s="16"/>
      <c r="AC38" s="13"/>
      <c r="AD38" s="16"/>
      <c r="AE38" s="16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</row>
    <row r="39" spans="1:51" ht="24" customHeight="1" x14ac:dyDescent="0.25">
      <c r="A39" s="32" t="str">
        <f>+IF('Tüm Deney Sonuçları'!B42="","",'Tüm Deney Sonuçları'!B42)</f>
        <v/>
      </c>
      <c r="B39" s="33" t="str">
        <f t="shared" si="0"/>
        <v/>
      </c>
      <c r="C39" s="33" t="str">
        <f t="shared" si="4"/>
        <v/>
      </c>
      <c r="D39" s="35" t="str">
        <f>+IF('Tüm Deney Sonuçları'!H42="","",'Tüm Deney Sonuçları'!H42)</f>
        <v/>
      </c>
      <c r="E39" s="34" t="str">
        <f t="shared" si="1"/>
        <v/>
      </c>
      <c r="F39" s="34" t="str">
        <f t="shared" si="2"/>
        <v/>
      </c>
      <c r="G39" s="34" t="str">
        <f t="shared" si="3"/>
        <v/>
      </c>
      <c r="H39" s="13"/>
      <c r="I39" s="13"/>
      <c r="J39" s="34"/>
      <c r="K39" s="36"/>
      <c r="L39" s="36"/>
      <c r="M39" s="34"/>
      <c r="N39" s="36"/>
      <c r="O39" s="13"/>
      <c r="P39" s="125" t="s">
        <v>7</v>
      </c>
      <c r="Q39" s="125"/>
      <c r="R39" s="125"/>
      <c r="S39" s="125"/>
      <c r="T39" s="125"/>
      <c r="U39" s="26">
        <f>+MAX(D6:D49)</f>
        <v>36</v>
      </c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</row>
    <row r="40" spans="1:51" ht="24" customHeight="1" x14ac:dyDescent="0.25">
      <c r="A40" s="32" t="str">
        <f>+IF('Tüm Deney Sonuçları'!B43="","",'Tüm Deney Sonuçları'!B43)</f>
        <v/>
      </c>
      <c r="B40" s="33" t="str">
        <f t="shared" si="0"/>
        <v/>
      </c>
      <c r="C40" s="33" t="str">
        <f t="shared" si="4"/>
        <v/>
      </c>
      <c r="D40" s="35" t="str">
        <f>+IF('Tüm Deney Sonuçları'!H43="","",'Tüm Deney Sonuçları'!H43)</f>
        <v/>
      </c>
      <c r="E40" s="34" t="str">
        <f t="shared" si="1"/>
        <v/>
      </c>
      <c r="F40" s="34" t="str">
        <f t="shared" si="2"/>
        <v/>
      </c>
      <c r="G40" s="34" t="str">
        <f t="shared" si="3"/>
        <v/>
      </c>
      <c r="H40" s="13"/>
      <c r="I40" s="13"/>
      <c r="J40" s="34">
        <v>1</v>
      </c>
      <c r="K40" s="36">
        <v>3</v>
      </c>
      <c r="L40" s="36"/>
      <c r="M40" s="34">
        <v>1</v>
      </c>
      <c r="N40" s="36">
        <v>-3</v>
      </c>
      <c r="O40" s="13"/>
      <c r="P40" s="125" t="s">
        <v>8</v>
      </c>
      <c r="Q40" s="125"/>
      <c r="R40" s="125"/>
      <c r="S40" s="125"/>
      <c r="T40" s="125"/>
      <c r="U40" s="26">
        <f>+MIN(D6:D49)</f>
        <v>32</v>
      </c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</row>
    <row r="41" spans="1:51" ht="24" customHeight="1" x14ac:dyDescent="0.25">
      <c r="A41" s="32" t="str">
        <f>+IF('Tüm Deney Sonuçları'!B44="","",'Tüm Deney Sonuçları'!B44)</f>
        <v/>
      </c>
      <c r="B41" s="33" t="str">
        <f t="shared" si="0"/>
        <v/>
      </c>
      <c r="C41" s="33" t="str">
        <f t="shared" si="4"/>
        <v/>
      </c>
      <c r="D41" s="35" t="str">
        <f>+IF('Tüm Deney Sonuçları'!H44="","",'Tüm Deney Sonuçları'!H44)</f>
        <v/>
      </c>
      <c r="E41" s="34" t="str">
        <f t="shared" si="1"/>
        <v/>
      </c>
      <c r="F41" s="34" t="str">
        <f t="shared" si="2"/>
        <v/>
      </c>
      <c r="G41" s="34" t="str">
        <f t="shared" si="3"/>
        <v/>
      </c>
      <c r="H41" s="18"/>
      <c r="I41" s="22"/>
      <c r="J41" s="34">
        <v>45</v>
      </c>
      <c r="K41" s="36">
        <v>3</v>
      </c>
      <c r="L41" s="36"/>
      <c r="M41" s="34">
        <v>45</v>
      </c>
      <c r="N41" s="36">
        <v>-3</v>
      </c>
      <c r="O41" s="13"/>
      <c r="P41" s="125" t="s">
        <v>25</v>
      </c>
      <c r="Q41" s="125"/>
      <c r="R41" s="125"/>
      <c r="S41" s="125"/>
      <c r="T41" s="125"/>
      <c r="U41" s="26">
        <f>+U37*100/U36</f>
        <v>6.2390845334141298</v>
      </c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</row>
    <row r="42" spans="1:51" ht="24" customHeight="1" x14ac:dyDescent="0.25">
      <c r="A42" s="32" t="str">
        <f>+IF('Tüm Deney Sonuçları'!B45="","",'Tüm Deney Sonuçları'!B45)</f>
        <v/>
      </c>
      <c r="B42" s="33" t="str">
        <f t="shared" si="0"/>
        <v/>
      </c>
      <c r="C42" s="33" t="str">
        <f t="shared" si="4"/>
        <v/>
      </c>
      <c r="D42" s="35" t="str">
        <f>+IF('Tüm Deney Sonuçları'!H45="","",'Tüm Deney Sonuçları'!H45)</f>
        <v/>
      </c>
      <c r="E42" s="34" t="str">
        <f t="shared" si="1"/>
        <v/>
      </c>
      <c r="F42" s="34" t="str">
        <f t="shared" si="2"/>
        <v/>
      </c>
      <c r="G42" s="34" t="str">
        <f t="shared" si="3"/>
        <v/>
      </c>
      <c r="H42" s="23"/>
      <c r="I42" s="23"/>
      <c r="J42" s="23"/>
      <c r="K42" s="23"/>
      <c r="L42" s="23"/>
      <c r="M42" s="23"/>
      <c r="N42" s="23"/>
      <c r="O42" s="23"/>
      <c r="P42" s="125" t="s">
        <v>26</v>
      </c>
      <c r="Q42" s="125"/>
      <c r="R42" s="125"/>
      <c r="S42" s="125"/>
      <c r="T42" s="125"/>
      <c r="U42" s="26">
        <f>+(MAX(D6:D49)-MIN(D6:D49))*100/U36</f>
        <v>11.892963330029733</v>
      </c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4"/>
      <c r="AV42" s="24"/>
      <c r="AW42" s="24"/>
      <c r="AX42" s="24"/>
      <c r="AY42" s="24"/>
    </row>
    <row r="43" spans="1:51" ht="24" customHeight="1" thickBot="1" x14ac:dyDescent="0.3">
      <c r="A43" s="32" t="str">
        <f>+IF('Tüm Deney Sonuçları'!B46="","",'Tüm Deney Sonuçları'!B46)</f>
        <v/>
      </c>
      <c r="B43" s="33" t="str">
        <f t="shared" si="0"/>
        <v/>
      </c>
      <c r="C43" s="33" t="str">
        <f t="shared" si="4"/>
        <v/>
      </c>
      <c r="D43" s="35" t="str">
        <f>+IF('Tüm Deney Sonuçları'!H46="","",'Tüm Deney Sonuçları'!H46)</f>
        <v/>
      </c>
      <c r="E43" s="34" t="str">
        <f t="shared" si="1"/>
        <v/>
      </c>
      <c r="F43" s="34" t="str">
        <f t="shared" si="2"/>
        <v/>
      </c>
      <c r="G43" s="34" t="str">
        <f t="shared" si="3"/>
        <v/>
      </c>
      <c r="P43" s="125" t="s">
        <v>29</v>
      </c>
      <c r="Q43" s="125"/>
      <c r="R43" s="125"/>
      <c r="S43" s="125"/>
      <c r="T43" s="125"/>
      <c r="U43" s="26">
        <f>+U37/SQRT(U31)</f>
        <v>1.2115187896924167</v>
      </c>
    </row>
    <row r="44" spans="1:51" ht="39.6" customHeight="1" thickBot="1" x14ac:dyDescent="0.3">
      <c r="A44" s="32" t="str">
        <f>+IF('Tüm Deney Sonuçları'!B47="","",'Tüm Deney Sonuçları'!B47)</f>
        <v/>
      </c>
      <c r="B44" s="33" t="str">
        <f t="shared" si="0"/>
        <v/>
      </c>
      <c r="C44" s="33" t="str">
        <f t="shared" si="4"/>
        <v/>
      </c>
      <c r="D44" s="35" t="str">
        <f>+IF('Tüm Deney Sonuçları'!H47="","",'Tüm Deney Sonuçları'!H47)</f>
        <v/>
      </c>
      <c r="E44" s="34" t="str">
        <f t="shared" si="1"/>
        <v/>
      </c>
      <c r="F44" s="34" t="str">
        <f t="shared" si="2"/>
        <v/>
      </c>
      <c r="G44" s="34" t="str">
        <f t="shared" si="3"/>
        <v/>
      </c>
      <c r="I44" s="126" t="s">
        <v>41</v>
      </c>
      <c r="J44" s="126"/>
      <c r="K44" s="126"/>
      <c r="L44" s="126"/>
      <c r="M44" s="126"/>
      <c r="N44" s="42">
        <v>4.7</v>
      </c>
      <c r="P44" s="125" t="s">
        <v>42</v>
      </c>
      <c r="Q44" s="125"/>
      <c r="R44" s="125"/>
      <c r="S44" s="125"/>
      <c r="T44" s="125"/>
      <c r="U44" s="25">
        <f>+$N$44*$U$36*2.8/100</f>
        <v>4.4261466666666669</v>
      </c>
    </row>
    <row r="45" spans="1:51" ht="22.5" customHeight="1" x14ac:dyDescent="0.25">
      <c r="A45" s="32" t="str">
        <f>+IF('Tüm Deney Sonuçları'!B48="","",'Tüm Deney Sonuçları'!B48)</f>
        <v/>
      </c>
      <c r="B45" s="33" t="str">
        <f t="shared" si="0"/>
        <v/>
      </c>
      <c r="C45" s="33" t="str">
        <f t="shared" si="4"/>
        <v/>
      </c>
      <c r="D45" s="35" t="str">
        <f>+IF('Tüm Deney Sonuçları'!H48="","",'Tüm Deney Sonuçları'!H48)</f>
        <v/>
      </c>
      <c r="E45" s="34" t="str">
        <f t="shared" si="1"/>
        <v/>
      </c>
      <c r="F45" s="34" t="str">
        <f t="shared" si="2"/>
        <v/>
      </c>
      <c r="G45" s="34" t="str">
        <f t="shared" si="3"/>
        <v/>
      </c>
    </row>
    <row r="46" spans="1:51" ht="18" x14ac:dyDescent="0.25">
      <c r="A46" s="32" t="str">
        <f>+IF('Tüm Deney Sonuçları'!B49="","",'Tüm Deney Sonuçları'!B49)</f>
        <v/>
      </c>
      <c r="B46" s="33" t="str">
        <f t="shared" si="0"/>
        <v/>
      </c>
      <c r="C46" s="33" t="str">
        <f t="shared" si="4"/>
        <v/>
      </c>
      <c r="D46" s="35" t="str">
        <f>+IF('Tüm Deney Sonuçları'!H49="","",'Tüm Deney Sonuçları'!H49)</f>
        <v/>
      </c>
      <c r="E46" s="34" t="str">
        <f t="shared" si="1"/>
        <v/>
      </c>
      <c r="F46" s="34" t="str">
        <f t="shared" si="2"/>
        <v/>
      </c>
      <c r="G46" s="34" t="str">
        <f>IF(C46&gt;2,A46,"")</f>
        <v/>
      </c>
    </row>
    <row r="47" spans="1:51" ht="18" x14ac:dyDescent="0.25">
      <c r="A47" s="32" t="str">
        <f>+IF('Tüm Deney Sonuçları'!B50="","",'Tüm Deney Sonuçları'!B50)</f>
        <v/>
      </c>
      <c r="B47" s="33" t="str">
        <f t="shared" si="0"/>
        <v/>
      </c>
      <c r="C47" s="33" t="str">
        <f t="shared" si="4"/>
        <v/>
      </c>
      <c r="D47" s="35" t="str">
        <f>+IF('Tüm Deney Sonuçları'!H50="","",'Tüm Deney Sonuçları'!H50)</f>
        <v/>
      </c>
      <c r="E47" s="34" t="str">
        <f t="shared" si="1"/>
        <v/>
      </c>
      <c r="F47" s="34" t="str">
        <f t="shared" si="2"/>
        <v/>
      </c>
      <c r="G47" s="34" t="str">
        <f>IF(C47&gt;2,A47,"")</f>
        <v/>
      </c>
    </row>
    <row r="48" spans="1:51" ht="18" x14ac:dyDescent="0.25">
      <c r="A48" s="32" t="str">
        <f>+IF('Tüm Deney Sonuçları'!B51="","",'Tüm Deney Sonuçları'!B51)</f>
        <v/>
      </c>
      <c r="B48" s="33" t="str">
        <f t="shared" si="0"/>
        <v/>
      </c>
      <c r="C48" s="33" t="str">
        <f t="shared" si="4"/>
        <v/>
      </c>
      <c r="D48" s="35" t="str">
        <f>+IF('Tüm Deney Sonuçları'!H51="","",'Tüm Deney Sonuçları'!H51)</f>
        <v/>
      </c>
      <c r="E48" s="34" t="str">
        <f t="shared" si="1"/>
        <v/>
      </c>
      <c r="F48" s="34" t="str">
        <f t="shared" si="2"/>
        <v/>
      </c>
      <c r="G48" s="34" t="str">
        <f>IF(C48&gt;2,A48,"")</f>
        <v/>
      </c>
    </row>
    <row r="49" spans="1:7" ht="18" x14ac:dyDescent="0.25">
      <c r="A49" s="32" t="str">
        <f>+IF('Tüm Deney Sonuçları'!B52="","",'Tüm Deney Sonuçları'!B52)</f>
        <v/>
      </c>
      <c r="B49" s="33" t="str">
        <f t="shared" si="0"/>
        <v/>
      </c>
      <c r="C49" s="33" t="str">
        <f t="shared" si="4"/>
        <v/>
      </c>
      <c r="D49" s="35" t="str">
        <f>+IF('Tüm Deney Sonuçları'!H52="","",'Tüm Deney Sonuçları'!H52)</f>
        <v/>
      </c>
      <c r="E49" s="34" t="str">
        <f t="shared" si="1"/>
        <v/>
      </c>
      <c r="F49" s="34" t="str">
        <f t="shared" si="2"/>
        <v/>
      </c>
      <c r="G49" s="34" t="str">
        <f>IF(C49&gt;2,A49,"")</f>
        <v/>
      </c>
    </row>
  </sheetData>
  <mergeCells count="21">
    <mergeCell ref="A1:A4"/>
    <mergeCell ref="B1:E1"/>
    <mergeCell ref="B2:E2"/>
    <mergeCell ref="B3:E4"/>
    <mergeCell ref="P41:T41"/>
    <mergeCell ref="J30:N30"/>
    <mergeCell ref="P30:U30"/>
    <mergeCell ref="P31:T31"/>
    <mergeCell ref="P32:T32"/>
    <mergeCell ref="P33:T33"/>
    <mergeCell ref="P34:T34"/>
    <mergeCell ref="P35:T35"/>
    <mergeCell ref="P36:T36"/>
    <mergeCell ref="P37:T37"/>
    <mergeCell ref="P38:T38"/>
    <mergeCell ref="P39:T39"/>
    <mergeCell ref="P42:T42"/>
    <mergeCell ref="P43:T43"/>
    <mergeCell ref="I44:M44"/>
    <mergeCell ref="P44:T44"/>
    <mergeCell ref="P40:T4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9"/>
  <sheetViews>
    <sheetView zoomScale="50" zoomScaleNormal="50" workbookViewId="0">
      <selection activeCell="G2" sqref="G2:G4"/>
    </sheetView>
  </sheetViews>
  <sheetFormatPr defaultColWidth="8.7109375" defaultRowHeight="15" x14ac:dyDescent="0.2"/>
  <cols>
    <col min="1" max="1" width="23.28515625" style="11" customWidth="1"/>
    <col min="2" max="2" width="28.5703125" style="11" customWidth="1"/>
    <col min="3" max="3" width="24.140625" style="11" customWidth="1"/>
    <col min="4" max="4" width="20.140625" style="11" customWidth="1"/>
    <col min="5" max="5" width="22" style="11" customWidth="1"/>
    <col min="6" max="6" width="28.7109375" style="11" customWidth="1"/>
    <col min="7" max="7" width="23.28515625" style="11" customWidth="1"/>
    <col min="8" max="48" width="10.5703125" style="11" customWidth="1"/>
    <col min="49" max="16384" width="8.7109375" style="11"/>
  </cols>
  <sheetData>
    <row r="1" spans="1:7" ht="30" customHeight="1" x14ac:dyDescent="0.2">
      <c r="A1" s="110"/>
      <c r="B1" s="108" t="s">
        <v>113</v>
      </c>
      <c r="C1" s="108"/>
      <c r="D1" s="108"/>
      <c r="E1" s="108"/>
      <c r="F1" s="87" t="s">
        <v>114</v>
      </c>
      <c r="G1" s="87" t="s">
        <v>130</v>
      </c>
    </row>
    <row r="2" spans="1:7" ht="24" customHeight="1" x14ac:dyDescent="0.2">
      <c r="A2" s="110"/>
      <c r="B2" s="109" t="s">
        <v>115</v>
      </c>
      <c r="C2" s="109"/>
      <c r="D2" s="109"/>
      <c r="E2" s="109"/>
      <c r="F2" s="87" t="s">
        <v>116</v>
      </c>
      <c r="G2" s="88" t="s">
        <v>152</v>
      </c>
    </row>
    <row r="3" spans="1:7" ht="24" customHeight="1" x14ac:dyDescent="0.2">
      <c r="A3" s="110"/>
      <c r="B3" s="109" t="s">
        <v>151</v>
      </c>
      <c r="C3" s="109"/>
      <c r="D3" s="109"/>
      <c r="E3" s="109"/>
      <c r="F3" s="90" t="s">
        <v>117</v>
      </c>
      <c r="G3" s="91"/>
    </row>
    <row r="4" spans="1:7" ht="24" customHeight="1" x14ac:dyDescent="0.2">
      <c r="A4" s="110"/>
      <c r="B4" s="109"/>
      <c r="C4" s="109"/>
      <c r="D4" s="109"/>
      <c r="E4" s="109"/>
      <c r="F4" s="87" t="s">
        <v>118</v>
      </c>
      <c r="G4" s="89" t="s">
        <v>119</v>
      </c>
    </row>
    <row r="5" spans="1:7" ht="69" customHeight="1" x14ac:dyDescent="0.2">
      <c r="A5" s="31" t="s">
        <v>148</v>
      </c>
      <c r="B5" s="31" t="s">
        <v>27</v>
      </c>
      <c r="C5" s="31" t="s">
        <v>28</v>
      </c>
      <c r="D5" s="31" t="s">
        <v>30</v>
      </c>
      <c r="E5" s="31" t="s">
        <v>31</v>
      </c>
      <c r="F5" s="31" t="s">
        <v>32</v>
      </c>
      <c r="G5" s="31" t="s">
        <v>33</v>
      </c>
    </row>
    <row r="6" spans="1:7" ht="24" customHeight="1" x14ac:dyDescent="0.25">
      <c r="A6" s="32" t="str">
        <f>+IF('Tüm Deney Sonuçları'!B9="","",'Tüm Deney Sonuçları'!B9)</f>
        <v>K5</v>
      </c>
      <c r="B6" s="33">
        <f t="shared" ref="B6:B49" si="0">+IF(D6="","",(D6-$U$36)/$U$44)</f>
        <v>-0.65033600693691662</v>
      </c>
      <c r="C6" s="33">
        <f>IF(B6="","",ABS(B6:B49))</f>
        <v>0.65033600693691662</v>
      </c>
      <c r="D6" s="35">
        <f>+IF('Tüm Deney Sonuçları'!I9="","",'Tüm Deney Sonuçları'!I9)</f>
        <v>26.7</v>
      </c>
      <c r="E6" s="34" t="str">
        <f t="shared" ref="E6:E49" si="1">+IF(B6="","",A6)</f>
        <v>K5</v>
      </c>
      <c r="F6" s="34" t="str">
        <f t="shared" ref="F6:F49" si="2">IF(C6="",A6,"")</f>
        <v/>
      </c>
      <c r="G6" s="34" t="str">
        <f t="shared" ref="G6:G45" si="3">IF(B6="","",IF(C6&gt;2,A6,""))</f>
        <v/>
      </c>
    </row>
    <row r="7" spans="1:7" ht="24" customHeight="1" x14ac:dyDescent="0.25">
      <c r="A7" s="32" t="str">
        <f>+IF('Tüm Deney Sonuçları'!B10="","",'Tüm Deney Sonuçları'!B10)</f>
        <v>K2</v>
      </c>
      <c r="B7" s="33" t="str">
        <f t="shared" si="0"/>
        <v/>
      </c>
      <c r="C7" s="33" t="str">
        <f>IF(B7="","",ABS(B7:B49))</f>
        <v/>
      </c>
      <c r="D7" s="35" t="str">
        <f>+IF('Tüm Deney Sonuçları'!I10="","",'Tüm Deney Sonuçları'!I10)</f>
        <v/>
      </c>
      <c r="E7" s="34" t="str">
        <f t="shared" si="1"/>
        <v/>
      </c>
      <c r="F7" s="34" t="str">
        <f t="shared" si="2"/>
        <v>K2</v>
      </c>
      <c r="G7" s="34" t="str">
        <f t="shared" si="3"/>
        <v/>
      </c>
    </row>
    <row r="8" spans="1:7" ht="24" customHeight="1" x14ac:dyDescent="0.25">
      <c r="A8" s="32" t="str">
        <f>+IF('Tüm Deney Sonuçları'!B11="","",'Tüm Deney Sonuçları'!B11)</f>
        <v>K3</v>
      </c>
      <c r="B8" s="33" t="str">
        <f t="shared" si="0"/>
        <v/>
      </c>
      <c r="C8" s="33" t="str">
        <f>IF(B8="","",ABS(B8:B49))</f>
        <v/>
      </c>
      <c r="D8" s="35" t="str">
        <f>+IF('Tüm Deney Sonuçları'!I11="","",'Tüm Deney Sonuçları'!I11)</f>
        <v/>
      </c>
      <c r="E8" s="34" t="str">
        <f t="shared" si="1"/>
        <v/>
      </c>
      <c r="F8" s="34" t="str">
        <f t="shared" si="2"/>
        <v>K3</v>
      </c>
      <c r="G8" s="34" t="str">
        <f t="shared" si="3"/>
        <v/>
      </c>
    </row>
    <row r="9" spans="1:7" ht="24" customHeight="1" x14ac:dyDescent="0.25">
      <c r="A9" s="32" t="str">
        <f>+IF('Tüm Deney Sonuçları'!B12="","",'Tüm Deney Sonuçları'!B12)</f>
        <v>K8</v>
      </c>
      <c r="B9" s="33" t="str">
        <f t="shared" si="0"/>
        <v/>
      </c>
      <c r="C9" s="33" t="str">
        <f>IF(B9="","",ABS(B9:B49))</f>
        <v/>
      </c>
      <c r="D9" s="35" t="str">
        <f>+IF('Tüm Deney Sonuçları'!I12="","",'Tüm Deney Sonuçları'!I12)</f>
        <v/>
      </c>
      <c r="E9" s="34" t="str">
        <f t="shared" si="1"/>
        <v/>
      </c>
      <c r="F9" s="34" t="str">
        <f t="shared" si="2"/>
        <v>K8</v>
      </c>
      <c r="G9" s="34" t="str">
        <f t="shared" si="3"/>
        <v/>
      </c>
    </row>
    <row r="10" spans="1:7" ht="24" customHeight="1" x14ac:dyDescent="0.25">
      <c r="A10" s="32" t="str">
        <f>+IF('Tüm Deney Sonuçları'!B13="","",'Tüm Deney Sonuçları'!B13)</f>
        <v>K9</v>
      </c>
      <c r="B10" s="33" t="str">
        <f t="shared" si="0"/>
        <v/>
      </c>
      <c r="C10" s="33" t="str">
        <f>IF(B10="","",ABS(B10:B49))</f>
        <v/>
      </c>
      <c r="D10" s="35" t="str">
        <f>+IF('Tüm Deney Sonuçları'!I13="","",'Tüm Deney Sonuçları'!I13)</f>
        <v/>
      </c>
      <c r="E10" s="34" t="str">
        <f t="shared" si="1"/>
        <v/>
      </c>
      <c r="F10" s="34" t="str">
        <f t="shared" si="2"/>
        <v>K9</v>
      </c>
      <c r="G10" s="34" t="str">
        <f t="shared" si="3"/>
        <v/>
      </c>
    </row>
    <row r="11" spans="1:7" ht="24" customHeight="1" x14ac:dyDescent="0.25">
      <c r="A11" s="32" t="str">
        <f>+IF('Tüm Deney Sonuçları'!B14="","",'Tüm Deney Sonuçları'!B14)</f>
        <v>K12</v>
      </c>
      <c r="B11" s="33" t="str">
        <f t="shared" si="0"/>
        <v/>
      </c>
      <c r="C11" s="33" t="str">
        <f>IF(B11="","",ABS(B11:B49))</f>
        <v/>
      </c>
      <c r="D11" s="35" t="str">
        <f>+IF('Tüm Deney Sonuçları'!I14="","",'Tüm Deney Sonuçları'!I14)</f>
        <v/>
      </c>
      <c r="E11" s="34" t="str">
        <f t="shared" si="1"/>
        <v/>
      </c>
      <c r="F11" s="34" t="str">
        <f t="shared" si="2"/>
        <v>K12</v>
      </c>
      <c r="G11" s="34" t="str">
        <f t="shared" si="3"/>
        <v/>
      </c>
    </row>
    <row r="12" spans="1:7" ht="24" customHeight="1" x14ac:dyDescent="0.25">
      <c r="A12" s="32" t="str">
        <f>+IF('Tüm Deney Sonuçları'!B15="","",'Tüm Deney Sonuçları'!B15)</f>
        <v>K15</v>
      </c>
      <c r="B12" s="33" t="str">
        <f t="shared" si="0"/>
        <v/>
      </c>
      <c r="C12" s="33" t="str">
        <f>IF(B12="","",ABS(B12:B49))</f>
        <v/>
      </c>
      <c r="D12" s="35" t="str">
        <f>+IF('Tüm Deney Sonuçları'!I15="","",'Tüm Deney Sonuçları'!I15)</f>
        <v/>
      </c>
      <c r="E12" s="34" t="str">
        <f t="shared" si="1"/>
        <v/>
      </c>
      <c r="F12" s="34" t="str">
        <f t="shared" si="2"/>
        <v>K15</v>
      </c>
      <c r="G12" s="34" t="str">
        <f t="shared" si="3"/>
        <v/>
      </c>
    </row>
    <row r="13" spans="1:7" ht="24" customHeight="1" x14ac:dyDescent="0.25">
      <c r="A13" s="32" t="str">
        <f>+IF('Tüm Deney Sonuçları'!B16="","",'Tüm Deney Sonuçları'!B16)</f>
        <v>K22</v>
      </c>
      <c r="B13" s="33" t="str">
        <f t="shared" si="0"/>
        <v/>
      </c>
      <c r="C13" s="33" t="str">
        <f>IF(B13="","",ABS(B13:B49))</f>
        <v/>
      </c>
      <c r="D13" s="35" t="str">
        <f>+IF('Tüm Deney Sonuçları'!I16="","",'Tüm Deney Sonuçları'!I16)</f>
        <v/>
      </c>
      <c r="E13" s="34" t="str">
        <f t="shared" si="1"/>
        <v/>
      </c>
      <c r="F13" s="34" t="str">
        <f t="shared" si="2"/>
        <v>K22</v>
      </c>
      <c r="G13" s="34" t="str">
        <f t="shared" si="3"/>
        <v/>
      </c>
    </row>
    <row r="14" spans="1:7" ht="24" customHeight="1" x14ac:dyDescent="0.25">
      <c r="A14" s="32" t="str">
        <f>+IF('Tüm Deney Sonuçları'!B17="","",'Tüm Deney Sonuçları'!B17)</f>
        <v>K34</v>
      </c>
      <c r="B14" s="33">
        <f t="shared" si="0"/>
        <v>1.5836886094852722</v>
      </c>
      <c r="C14" s="33">
        <f>IF(B14="","",ABS(B14:B49))</f>
        <v>1.5836886094852722</v>
      </c>
      <c r="D14" s="35">
        <f>+IF('Tüm Deney Sonuçları'!I17="","",'Tüm Deney Sonuçları'!I17)</f>
        <v>32</v>
      </c>
      <c r="E14" s="34" t="str">
        <f t="shared" si="1"/>
        <v>K34</v>
      </c>
      <c r="F14" s="34" t="str">
        <f t="shared" si="2"/>
        <v/>
      </c>
      <c r="G14" s="34" t="str">
        <f t="shared" si="3"/>
        <v/>
      </c>
    </row>
    <row r="15" spans="1:7" ht="24" customHeight="1" x14ac:dyDescent="0.25">
      <c r="A15" s="32" t="str">
        <f>+IF('Tüm Deney Sonuçları'!B18="","",'Tüm Deney Sonuçları'!B18)</f>
        <v>K5</v>
      </c>
      <c r="B15" s="33" t="str">
        <f t="shared" si="0"/>
        <v/>
      </c>
      <c r="C15" s="33" t="str">
        <f>IF(B15="","",ABS(B15:B49))</f>
        <v/>
      </c>
      <c r="D15" s="35" t="str">
        <f>+IF('Tüm Deney Sonuçları'!I18="","",'Tüm Deney Sonuçları'!I18)</f>
        <v/>
      </c>
      <c r="E15" s="34" t="str">
        <f t="shared" si="1"/>
        <v/>
      </c>
      <c r="F15" s="34" t="str">
        <f t="shared" si="2"/>
        <v>K5</v>
      </c>
      <c r="G15" s="34" t="str">
        <f t="shared" si="3"/>
        <v/>
      </c>
    </row>
    <row r="16" spans="1:7" ht="24" customHeight="1" x14ac:dyDescent="0.25">
      <c r="A16" s="32" t="str">
        <f>+IF('Tüm Deney Sonuçları'!B19="","",'Tüm Deney Sonuçları'!B19)</f>
        <v>K13</v>
      </c>
      <c r="B16" s="33" t="str">
        <f t="shared" si="0"/>
        <v/>
      </c>
      <c r="C16" s="33" t="str">
        <f>IF(B16="","",ABS(B16:B49))</f>
        <v/>
      </c>
      <c r="D16" s="35" t="str">
        <f>+IF('Tüm Deney Sonuçları'!I19="","",'Tüm Deney Sonuçları'!I19)</f>
        <v/>
      </c>
      <c r="E16" s="34" t="str">
        <f t="shared" si="1"/>
        <v/>
      </c>
      <c r="F16" s="34" t="str">
        <f t="shared" si="2"/>
        <v>K13</v>
      </c>
      <c r="G16" s="34" t="str">
        <f t="shared" si="3"/>
        <v/>
      </c>
    </row>
    <row r="17" spans="1:21" ht="24" customHeight="1" x14ac:dyDescent="0.25">
      <c r="A17" s="32" t="str">
        <f>+IF('Tüm Deney Sonuçları'!B20="","",'Tüm Deney Sonuçları'!B20)</f>
        <v>K19</v>
      </c>
      <c r="B17" s="33" t="str">
        <f t="shared" si="0"/>
        <v/>
      </c>
      <c r="C17" s="33" t="str">
        <f t="shared" ref="C17:C49" si="4">IF(B17="","",ABS(B17:B49))</f>
        <v/>
      </c>
      <c r="D17" s="35" t="str">
        <f>+IF('Tüm Deney Sonuçları'!I20="","",'Tüm Deney Sonuçları'!I20)</f>
        <v/>
      </c>
      <c r="E17" s="34" t="str">
        <f t="shared" si="1"/>
        <v/>
      </c>
      <c r="F17" s="34" t="str">
        <f t="shared" si="2"/>
        <v>K19</v>
      </c>
      <c r="G17" s="34" t="str">
        <f t="shared" si="3"/>
        <v/>
      </c>
    </row>
    <row r="18" spans="1:21" ht="24" customHeight="1" x14ac:dyDescent="0.25">
      <c r="A18" s="32" t="str">
        <f>+IF('Tüm Deney Sonuçları'!B21="","",'Tüm Deney Sonuçları'!B21)</f>
        <v>K8</v>
      </c>
      <c r="B18" s="33">
        <f t="shared" si="0"/>
        <v>0.74066045234482381</v>
      </c>
      <c r="C18" s="33">
        <f t="shared" si="4"/>
        <v>0.74066045234482381</v>
      </c>
      <c r="D18" s="35">
        <f>+IF('Tüm Deney Sonuçları'!I21="","",'Tüm Deney Sonuçları'!I21)</f>
        <v>30</v>
      </c>
      <c r="E18" s="34" t="str">
        <f t="shared" si="1"/>
        <v>K8</v>
      </c>
      <c r="F18" s="34" t="str">
        <f t="shared" si="2"/>
        <v/>
      </c>
      <c r="G18" s="34" t="str">
        <f t="shared" si="3"/>
        <v/>
      </c>
    </row>
    <row r="19" spans="1:21" ht="24" customHeight="1" x14ac:dyDescent="0.25">
      <c r="A19" s="32" t="str">
        <f>+IF('Tüm Deney Sonuçları'!B22="","",'Tüm Deney Sonuçları'!B22)</f>
        <v>K9</v>
      </c>
      <c r="B19" s="33">
        <f t="shared" si="0"/>
        <v>-0.10236770479562478</v>
      </c>
      <c r="C19" s="33">
        <f t="shared" si="4"/>
        <v>0.10236770479562478</v>
      </c>
      <c r="D19" s="35">
        <f>+IF('Tüm Deney Sonuçları'!I22="","",'Tüm Deney Sonuçları'!I22)</f>
        <v>28</v>
      </c>
      <c r="E19" s="34" t="str">
        <f t="shared" si="1"/>
        <v>K9</v>
      </c>
      <c r="F19" s="34" t="str">
        <f t="shared" si="2"/>
        <v/>
      </c>
      <c r="G19" s="34" t="str">
        <f t="shared" si="3"/>
        <v/>
      </c>
    </row>
    <row r="20" spans="1:21" ht="24" customHeight="1" x14ac:dyDescent="0.25">
      <c r="A20" s="32" t="str">
        <f>+IF('Tüm Deney Sonuçları'!B23="","",'Tüm Deney Sonuçları'!B23)</f>
        <v>K17</v>
      </c>
      <c r="B20" s="33" t="str">
        <f t="shared" si="0"/>
        <v/>
      </c>
      <c r="C20" s="33" t="str">
        <f t="shared" si="4"/>
        <v/>
      </c>
      <c r="D20" s="35" t="str">
        <f>+IF('Tüm Deney Sonuçları'!I23="","",'Tüm Deney Sonuçları'!I23)</f>
        <v/>
      </c>
      <c r="E20" s="34" t="str">
        <f t="shared" si="1"/>
        <v/>
      </c>
      <c r="F20" s="34" t="str">
        <f t="shared" si="2"/>
        <v>K17</v>
      </c>
      <c r="G20" s="34" t="str">
        <f t="shared" si="3"/>
        <v/>
      </c>
    </row>
    <row r="21" spans="1:21" ht="24" customHeight="1" x14ac:dyDescent="0.25">
      <c r="A21" s="32" t="str">
        <f>+IF('Tüm Deney Sonuçları'!B24="","",'Tüm Deney Sonuçları'!B24)</f>
        <v>K16</v>
      </c>
      <c r="B21" s="33" t="str">
        <f t="shared" si="0"/>
        <v/>
      </c>
      <c r="C21" s="33" t="str">
        <f t="shared" si="4"/>
        <v/>
      </c>
      <c r="D21" s="35" t="str">
        <f>+IF('Tüm Deney Sonuçları'!I24="","",'Tüm Deney Sonuçları'!I24)</f>
        <v/>
      </c>
      <c r="E21" s="34" t="str">
        <f t="shared" si="1"/>
        <v/>
      </c>
      <c r="F21" s="34" t="str">
        <f t="shared" si="2"/>
        <v>K16</v>
      </c>
      <c r="G21" s="34" t="str">
        <f t="shared" si="3"/>
        <v/>
      </c>
    </row>
    <row r="22" spans="1:21" ht="24" customHeight="1" x14ac:dyDescent="0.25">
      <c r="A22" s="32" t="str">
        <f>+IF('Tüm Deney Sonuçları'!B25="","",'Tüm Deney Sonuçları'!B25)</f>
        <v>K25</v>
      </c>
      <c r="B22" s="33" t="str">
        <f t="shared" si="0"/>
        <v/>
      </c>
      <c r="C22" s="33" t="str">
        <f t="shared" si="4"/>
        <v/>
      </c>
      <c r="D22" s="35" t="str">
        <f>+IF('Tüm Deney Sonuçları'!I25="","",'Tüm Deney Sonuçları'!I25)</f>
        <v/>
      </c>
      <c r="E22" s="34" t="str">
        <f t="shared" si="1"/>
        <v/>
      </c>
      <c r="F22" s="34" t="str">
        <f t="shared" si="2"/>
        <v>K25</v>
      </c>
      <c r="G22" s="34" t="str">
        <f t="shared" si="3"/>
        <v/>
      </c>
    </row>
    <row r="23" spans="1:21" ht="24" customHeight="1" x14ac:dyDescent="0.25">
      <c r="A23" s="32" t="str">
        <f>+IF('Tüm Deney Sonuçları'!B26="","",'Tüm Deney Sonuçları'!B26)</f>
        <v>K34</v>
      </c>
      <c r="B23" s="33" t="str">
        <f t="shared" si="0"/>
        <v/>
      </c>
      <c r="C23" s="33" t="str">
        <f t="shared" si="4"/>
        <v/>
      </c>
      <c r="D23" s="35" t="str">
        <f>+IF('Tüm Deney Sonuçları'!I26="","",'Tüm Deney Sonuçları'!I26)</f>
        <v/>
      </c>
      <c r="E23" s="34" t="str">
        <f t="shared" si="1"/>
        <v/>
      </c>
      <c r="F23" s="34" t="str">
        <f t="shared" si="2"/>
        <v>K34</v>
      </c>
      <c r="G23" s="34" t="str">
        <f t="shared" si="3"/>
        <v/>
      </c>
    </row>
    <row r="24" spans="1:21" ht="24" customHeight="1" x14ac:dyDescent="0.25">
      <c r="A24" s="32" t="str">
        <f>+IF('Tüm Deney Sonuçları'!B27="","",'Tüm Deney Sonuçları'!B27)</f>
        <v/>
      </c>
      <c r="B24" s="33" t="str">
        <f t="shared" si="0"/>
        <v/>
      </c>
      <c r="C24" s="33" t="str">
        <f t="shared" si="4"/>
        <v/>
      </c>
      <c r="D24" s="35" t="str">
        <f>+IF('Tüm Deney Sonuçları'!I27="","",'Tüm Deney Sonuçları'!I27)</f>
        <v/>
      </c>
      <c r="E24" s="34" t="str">
        <f t="shared" si="1"/>
        <v/>
      </c>
      <c r="F24" s="34" t="str">
        <f t="shared" si="2"/>
        <v/>
      </c>
      <c r="G24" s="34" t="str">
        <f t="shared" si="3"/>
        <v/>
      </c>
    </row>
    <row r="25" spans="1:21" ht="24" customHeight="1" x14ac:dyDescent="0.25">
      <c r="A25" s="32" t="str">
        <f>+IF('Tüm Deney Sonuçları'!B28="","",'Tüm Deney Sonuçları'!B28)</f>
        <v/>
      </c>
      <c r="B25" s="33">
        <f t="shared" si="0"/>
        <v>-0.94539586193607328</v>
      </c>
      <c r="C25" s="33">
        <f t="shared" si="4"/>
        <v>0.94539586193607328</v>
      </c>
      <c r="D25" s="35">
        <f>+IF('Tüm Deney Sonuçları'!I28="","",'Tüm Deney Sonuçları'!I28)</f>
        <v>26</v>
      </c>
      <c r="E25" s="34" t="str">
        <f t="shared" si="1"/>
        <v/>
      </c>
      <c r="F25" s="34" t="str">
        <f t="shared" si="2"/>
        <v/>
      </c>
      <c r="G25" s="34" t="str">
        <f t="shared" si="3"/>
        <v/>
      </c>
    </row>
    <row r="26" spans="1:21" ht="24" customHeight="1" x14ac:dyDescent="0.25">
      <c r="A26" s="32" t="str">
        <f>+IF('Tüm Deney Sonuçları'!B29="","",'Tüm Deney Sonuçları'!B29)</f>
        <v/>
      </c>
      <c r="B26" s="33" t="str">
        <f t="shared" si="0"/>
        <v/>
      </c>
      <c r="C26" s="33" t="str">
        <f t="shared" si="4"/>
        <v/>
      </c>
      <c r="D26" s="35" t="str">
        <f>+IF('Tüm Deney Sonuçları'!I29="","",'Tüm Deney Sonuçları'!I29)</f>
        <v/>
      </c>
      <c r="E26" s="34" t="str">
        <f t="shared" si="1"/>
        <v/>
      </c>
      <c r="F26" s="34" t="str">
        <f t="shared" si="2"/>
        <v/>
      </c>
      <c r="G26" s="34" t="str">
        <f t="shared" si="3"/>
        <v/>
      </c>
    </row>
    <row r="27" spans="1:21" ht="24" customHeight="1" x14ac:dyDescent="0.25">
      <c r="A27" s="32" t="str">
        <f>+IF('Tüm Deney Sonuçları'!B30="","",'Tüm Deney Sonuçları'!B30)</f>
        <v/>
      </c>
      <c r="B27" s="33" t="str">
        <f t="shared" si="0"/>
        <v/>
      </c>
      <c r="C27" s="33" t="str">
        <f t="shared" si="4"/>
        <v/>
      </c>
      <c r="D27" s="35" t="str">
        <f>+IF('Tüm Deney Sonuçları'!I30="","",'Tüm Deney Sonuçları'!I30)</f>
        <v/>
      </c>
      <c r="E27" s="34" t="str">
        <f t="shared" si="1"/>
        <v/>
      </c>
      <c r="F27" s="34" t="str">
        <f t="shared" si="2"/>
        <v/>
      </c>
      <c r="G27" s="34" t="str">
        <f t="shared" si="3"/>
        <v/>
      </c>
    </row>
    <row r="28" spans="1:21" ht="24" customHeight="1" x14ac:dyDescent="0.25">
      <c r="A28" s="32" t="str">
        <f>+IF('Tüm Deney Sonuçları'!B31="","",'Tüm Deney Sonuçları'!B31)</f>
        <v/>
      </c>
      <c r="B28" s="33" t="str">
        <f t="shared" si="0"/>
        <v/>
      </c>
      <c r="C28" s="33" t="str">
        <f t="shared" si="4"/>
        <v/>
      </c>
      <c r="D28" s="35" t="str">
        <f>+IF('Tüm Deney Sonuçları'!I31="","",'Tüm Deney Sonuçları'!I31)</f>
        <v/>
      </c>
      <c r="E28" s="34" t="str">
        <f t="shared" si="1"/>
        <v/>
      </c>
      <c r="F28" s="34" t="str">
        <f t="shared" si="2"/>
        <v/>
      </c>
      <c r="G28" s="34" t="str">
        <f t="shared" si="3"/>
        <v/>
      </c>
    </row>
    <row r="29" spans="1:21" ht="24" customHeight="1" x14ac:dyDescent="0.25">
      <c r="A29" s="32" t="str">
        <f>+IF('Tüm Deney Sonuçları'!B32="","",'Tüm Deney Sonuçları'!B32)</f>
        <v/>
      </c>
      <c r="B29" s="33" t="str">
        <f t="shared" si="0"/>
        <v/>
      </c>
      <c r="C29" s="33" t="str">
        <f t="shared" si="4"/>
        <v/>
      </c>
      <c r="D29" s="35" t="str">
        <f>+IF('Tüm Deney Sonuçları'!I32="","",'Tüm Deney Sonuçları'!I32)</f>
        <v/>
      </c>
      <c r="E29" s="34" t="str">
        <f t="shared" si="1"/>
        <v/>
      </c>
      <c r="F29" s="34" t="str">
        <f t="shared" si="2"/>
        <v/>
      </c>
      <c r="G29" s="34" t="str">
        <f t="shared" si="3"/>
        <v/>
      </c>
    </row>
    <row r="30" spans="1:21" ht="36" customHeight="1" x14ac:dyDescent="0.25">
      <c r="A30" s="32" t="str">
        <f>+IF('Tüm Deney Sonuçları'!B33="","",'Tüm Deney Sonuçları'!B33)</f>
        <v/>
      </c>
      <c r="B30" s="33">
        <f t="shared" si="0"/>
        <v>-0.10236770479562478</v>
      </c>
      <c r="C30" s="33">
        <f t="shared" si="4"/>
        <v>0.10236770479562478</v>
      </c>
      <c r="D30" s="35">
        <f>+IF('Tüm Deney Sonuçları'!I33="","",'Tüm Deney Sonuçları'!I33)</f>
        <v>28</v>
      </c>
      <c r="E30" s="34" t="str">
        <f t="shared" si="1"/>
        <v/>
      </c>
      <c r="F30" s="34" t="str">
        <f t="shared" si="2"/>
        <v/>
      </c>
      <c r="G30" s="34" t="str">
        <f t="shared" si="3"/>
        <v/>
      </c>
      <c r="J30" s="127" t="s">
        <v>43</v>
      </c>
      <c r="K30" s="127"/>
      <c r="L30" s="127"/>
      <c r="M30" s="127"/>
      <c r="N30" s="127"/>
      <c r="P30" s="128" t="str">
        <f>+'Tüm Deney Sonuçları'!L7</f>
        <v>Deney 7 Sonuçları</v>
      </c>
      <c r="Q30" s="128"/>
      <c r="R30" s="128"/>
      <c r="S30" s="128"/>
      <c r="T30" s="128"/>
      <c r="U30" s="128"/>
    </row>
    <row r="31" spans="1:21" ht="24" customHeight="1" x14ac:dyDescent="0.25">
      <c r="A31" s="32" t="str">
        <f>+IF('Tüm Deney Sonuçları'!B34="","",'Tüm Deney Sonuçları'!B34)</f>
        <v/>
      </c>
      <c r="B31" s="33">
        <f t="shared" si="0"/>
        <v>-0.52388178336584901</v>
      </c>
      <c r="C31" s="33">
        <f t="shared" si="4"/>
        <v>0.52388178336584901</v>
      </c>
      <c r="D31" s="35">
        <f>+IF('Tüm Deney Sonuçları'!I34="","",'Tüm Deney Sonuçları'!I34)</f>
        <v>27</v>
      </c>
      <c r="E31" s="34" t="str">
        <f t="shared" si="1"/>
        <v/>
      </c>
      <c r="F31" s="34" t="str">
        <f t="shared" si="2"/>
        <v/>
      </c>
      <c r="G31" s="34" t="str">
        <f t="shared" si="3"/>
        <v/>
      </c>
      <c r="J31" s="34">
        <v>1</v>
      </c>
      <c r="K31" s="36">
        <v>0</v>
      </c>
      <c r="L31" s="36"/>
      <c r="M31" s="34">
        <v>1</v>
      </c>
      <c r="N31" s="36">
        <v>0</v>
      </c>
      <c r="P31" s="125" t="s">
        <v>0</v>
      </c>
      <c r="Q31" s="125"/>
      <c r="R31" s="125"/>
      <c r="S31" s="125"/>
      <c r="T31" s="125"/>
      <c r="U31" s="27">
        <f>COUNT(D6:D49)</f>
        <v>7</v>
      </c>
    </row>
    <row r="32" spans="1:21" ht="24" customHeight="1" x14ac:dyDescent="0.25">
      <c r="A32" s="32" t="str">
        <f>+IF('Tüm Deney Sonuçları'!B35="","",'Tüm Deney Sonuçları'!B35)</f>
        <v/>
      </c>
      <c r="B32" s="33" t="str">
        <f t="shared" si="0"/>
        <v/>
      </c>
      <c r="C32" s="33" t="str">
        <f t="shared" si="4"/>
        <v/>
      </c>
      <c r="D32" s="35" t="str">
        <f>+IF('Tüm Deney Sonuçları'!I35="","",'Tüm Deney Sonuçları'!I35)</f>
        <v/>
      </c>
      <c r="E32" s="34" t="str">
        <f t="shared" si="1"/>
        <v/>
      </c>
      <c r="F32" s="34" t="str">
        <f t="shared" si="2"/>
        <v/>
      </c>
      <c r="G32" s="34" t="str">
        <f t="shared" si="3"/>
        <v/>
      </c>
      <c r="J32" s="34">
        <v>45</v>
      </c>
      <c r="K32" s="36">
        <v>0</v>
      </c>
      <c r="L32" s="36"/>
      <c r="M32" s="34">
        <v>45</v>
      </c>
      <c r="N32" s="36">
        <v>0</v>
      </c>
      <c r="P32" s="125" t="s">
        <v>44</v>
      </c>
      <c r="Q32" s="125"/>
      <c r="R32" s="125"/>
      <c r="S32" s="125"/>
      <c r="T32" s="125"/>
      <c r="U32" s="27">
        <f>COUNTIF(C6:C49,"&lt;1")</f>
        <v>6</v>
      </c>
    </row>
    <row r="33" spans="1:51" ht="24" customHeight="1" x14ac:dyDescent="0.25">
      <c r="A33" s="32" t="str">
        <f>+IF('Tüm Deney Sonuçları'!B36="","",'Tüm Deney Sonuçları'!B36)</f>
        <v/>
      </c>
      <c r="B33" s="33" t="str">
        <f t="shared" si="0"/>
        <v/>
      </c>
      <c r="C33" s="33" t="str">
        <f t="shared" si="4"/>
        <v/>
      </c>
      <c r="D33" s="35" t="str">
        <f>+IF('Tüm Deney Sonuçları'!I36="","",'Tüm Deney Sonuçları'!I36)</f>
        <v/>
      </c>
      <c r="E33" s="34" t="str">
        <f t="shared" si="1"/>
        <v/>
      </c>
      <c r="F33" s="34" t="str">
        <f t="shared" si="2"/>
        <v/>
      </c>
      <c r="G33" s="34" t="str">
        <f t="shared" si="3"/>
        <v/>
      </c>
      <c r="I33" s="12"/>
      <c r="J33" s="34"/>
      <c r="K33" s="36"/>
      <c r="L33" s="36"/>
      <c r="M33" s="34"/>
      <c r="N33" s="36"/>
      <c r="P33" s="125" t="s">
        <v>2</v>
      </c>
      <c r="Q33" s="125"/>
      <c r="R33" s="125"/>
      <c r="S33" s="125"/>
      <c r="T33" s="125"/>
      <c r="U33" s="27">
        <f>COUNTIF(C6:C49,"&lt;2")-COUNTIF(C6:C49,"&lt;1")</f>
        <v>1</v>
      </c>
    </row>
    <row r="34" spans="1:51" ht="24" customHeight="1" x14ac:dyDescent="0.25">
      <c r="A34" s="32" t="str">
        <f>+IF('Tüm Deney Sonuçları'!B37="","",'Tüm Deney Sonuçları'!B37)</f>
        <v/>
      </c>
      <c r="B34" s="33" t="str">
        <f t="shared" si="0"/>
        <v/>
      </c>
      <c r="C34" s="33" t="str">
        <f t="shared" si="4"/>
        <v/>
      </c>
      <c r="D34" s="35" t="str">
        <f>+IF('Tüm Deney Sonuçları'!I37="","",'Tüm Deney Sonuçları'!I37)</f>
        <v/>
      </c>
      <c r="E34" s="34" t="str">
        <f t="shared" si="1"/>
        <v/>
      </c>
      <c r="F34" s="34" t="str">
        <f t="shared" si="2"/>
        <v/>
      </c>
      <c r="G34" s="34" t="str">
        <f t="shared" si="3"/>
        <v/>
      </c>
      <c r="I34" s="14"/>
      <c r="J34" s="34">
        <v>1</v>
      </c>
      <c r="K34" s="36">
        <v>1</v>
      </c>
      <c r="L34" s="36"/>
      <c r="M34" s="34">
        <v>1</v>
      </c>
      <c r="N34" s="36">
        <v>-1</v>
      </c>
      <c r="O34" s="15"/>
      <c r="P34" s="125" t="s">
        <v>3</v>
      </c>
      <c r="Q34" s="125"/>
      <c r="R34" s="125"/>
      <c r="S34" s="125"/>
      <c r="T34" s="125"/>
      <c r="U34" s="27">
        <f>COUNTIF(C6:C49,"&lt;3")-COUNTIF(C6:C49,"&lt;2")</f>
        <v>0</v>
      </c>
      <c r="V34" s="13"/>
      <c r="W34" s="16"/>
      <c r="X34" s="13"/>
      <c r="Y34" s="13"/>
      <c r="Z34" s="15"/>
      <c r="AA34" s="15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</row>
    <row r="35" spans="1:51" ht="24" customHeight="1" x14ac:dyDescent="0.25">
      <c r="A35" s="32" t="str">
        <f>+IF('Tüm Deney Sonuçları'!B38="","",'Tüm Deney Sonuçları'!B38)</f>
        <v/>
      </c>
      <c r="B35" s="33" t="str">
        <f t="shared" si="0"/>
        <v/>
      </c>
      <c r="C35" s="33" t="str">
        <f t="shared" si="4"/>
        <v/>
      </c>
      <c r="D35" s="35" t="str">
        <f>+IF('Tüm Deney Sonuçları'!I38="","",'Tüm Deney Sonuçları'!I38)</f>
        <v/>
      </c>
      <c r="E35" s="34" t="str">
        <f t="shared" si="1"/>
        <v/>
      </c>
      <c r="F35" s="34" t="str">
        <f t="shared" si="2"/>
        <v/>
      </c>
      <c r="G35" s="34" t="str">
        <f t="shared" si="3"/>
        <v/>
      </c>
      <c r="I35" s="12"/>
      <c r="J35" s="34">
        <v>45</v>
      </c>
      <c r="K35" s="36">
        <v>1</v>
      </c>
      <c r="L35" s="36"/>
      <c r="M35" s="34">
        <v>45</v>
      </c>
      <c r="N35" s="36">
        <v>-1</v>
      </c>
      <c r="O35" s="12"/>
      <c r="P35" s="125" t="s">
        <v>4</v>
      </c>
      <c r="Q35" s="125"/>
      <c r="R35" s="125"/>
      <c r="S35" s="125"/>
      <c r="T35" s="125"/>
      <c r="U35" s="27">
        <f>COUNTIF(C6:C49,"&lt;6")-COUNTIF(C6:C49,"&lt;3")</f>
        <v>0</v>
      </c>
      <c r="W35" s="12"/>
      <c r="X35" s="12"/>
      <c r="Z35" s="12"/>
      <c r="AA35" s="12"/>
    </row>
    <row r="36" spans="1:51" ht="24" customHeight="1" x14ac:dyDescent="0.25">
      <c r="A36" s="32" t="str">
        <f>+IF('Tüm Deney Sonuçları'!B39="","",'Tüm Deney Sonuçları'!B39)</f>
        <v/>
      </c>
      <c r="B36" s="33" t="str">
        <f t="shared" si="0"/>
        <v/>
      </c>
      <c r="C36" s="33" t="str">
        <f t="shared" si="4"/>
        <v/>
      </c>
      <c r="D36" s="35" t="str">
        <f>+IF('Tüm Deney Sonuçları'!I39="","",'Tüm Deney Sonuçları'!I39)</f>
        <v/>
      </c>
      <c r="E36" s="34" t="str">
        <f t="shared" si="1"/>
        <v/>
      </c>
      <c r="F36" s="34" t="str">
        <f t="shared" si="2"/>
        <v/>
      </c>
      <c r="G36" s="34" t="str">
        <f t="shared" si="3"/>
        <v/>
      </c>
      <c r="I36" s="15"/>
      <c r="J36" s="34"/>
      <c r="K36" s="36"/>
      <c r="L36" s="36"/>
      <c r="M36" s="34"/>
      <c r="N36" s="36"/>
      <c r="O36" s="15"/>
      <c r="P36" s="125" t="s">
        <v>5</v>
      </c>
      <c r="Q36" s="125"/>
      <c r="R36" s="125"/>
      <c r="S36" s="125"/>
      <c r="T36" s="125"/>
      <c r="U36" s="26">
        <f>AVERAGE(D6:D49)</f>
        <v>28.24285714285714</v>
      </c>
      <c r="V36" s="15"/>
      <c r="W36" s="12"/>
      <c r="X36" s="15"/>
      <c r="Y36" s="15"/>
      <c r="Z36" s="12"/>
      <c r="AA36" s="15"/>
      <c r="AB36" s="15"/>
      <c r="AD36" s="15"/>
      <c r="AE36" s="15"/>
    </row>
    <row r="37" spans="1:51" ht="24" customHeight="1" x14ac:dyDescent="0.25">
      <c r="A37" s="32" t="str">
        <f>+IF('Tüm Deney Sonuçları'!B40="","",'Tüm Deney Sonuçları'!B40)</f>
        <v/>
      </c>
      <c r="B37" s="33" t="str">
        <f t="shared" si="0"/>
        <v/>
      </c>
      <c r="C37" s="33" t="str">
        <f t="shared" si="4"/>
        <v/>
      </c>
      <c r="D37" s="35" t="str">
        <f>+IF('Tüm Deney Sonuçları'!I40="","",'Tüm Deney Sonuçları'!I40)</f>
        <v/>
      </c>
      <c r="E37" s="34" t="str">
        <f t="shared" si="1"/>
        <v/>
      </c>
      <c r="F37" s="34" t="str">
        <f t="shared" si="2"/>
        <v/>
      </c>
      <c r="G37" s="34" t="str">
        <f t="shared" si="3"/>
        <v/>
      </c>
      <c r="I37" s="18"/>
      <c r="J37" s="34">
        <v>1</v>
      </c>
      <c r="K37" s="36">
        <v>2</v>
      </c>
      <c r="L37" s="37"/>
      <c r="M37" s="34">
        <v>1</v>
      </c>
      <c r="N37" s="36">
        <v>-2</v>
      </c>
      <c r="O37" s="19"/>
      <c r="P37" s="125" t="s">
        <v>40</v>
      </c>
      <c r="Q37" s="125"/>
      <c r="R37" s="125"/>
      <c r="S37" s="125"/>
      <c r="T37" s="125"/>
      <c r="U37" s="26">
        <f>STDEV(D6:D49)</f>
        <v>2.0927311842479459</v>
      </c>
      <c r="V37" s="19"/>
      <c r="W37" s="17"/>
      <c r="X37" s="19"/>
      <c r="Y37" s="19"/>
      <c r="Z37" s="17"/>
      <c r="AA37" s="20"/>
      <c r="AB37" s="20"/>
      <c r="AC37" s="17"/>
      <c r="AD37" s="21"/>
      <c r="AE37" s="21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</row>
    <row r="38" spans="1:51" ht="24" customHeight="1" x14ac:dyDescent="0.25">
      <c r="A38" s="32" t="str">
        <f>+IF('Tüm Deney Sonuçları'!B41="","",'Tüm Deney Sonuçları'!B41)</f>
        <v/>
      </c>
      <c r="B38" s="33" t="str">
        <f t="shared" si="0"/>
        <v/>
      </c>
      <c r="C38" s="33" t="str">
        <f t="shared" si="4"/>
        <v/>
      </c>
      <c r="D38" s="35" t="str">
        <f>+IF('Tüm Deney Sonuçları'!I41="","",'Tüm Deney Sonuçları'!I41)</f>
        <v/>
      </c>
      <c r="E38" s="34" t="str">
        <f t="shared" si="1"/>
        <v/>
      </c>
      <c r="F38" s="34" t="str">
        <f t="shared" si="2"/>
        <v/>
      </c>
      <c r="G38" s="34" t="str">
        <f t="shared" si="3"/>
        <v/>
      </c>
      <c r="I38" s="16"/>
      <c r="J38" s="34">
        <v>45</v>
      </c>
      <c r="K38" s="36">
        <v>2</v>
      </c>
      <c r="L38" s="37"/>
      <c r="M38" s="34">
        <v>45</v>
      </c>
      <c r="N38" s="36">
        <v>-2</v>
      </c>
      <c r="O38" s="12"/>
      <c r="P38" s="125" t="s">
        <v>6</v>
      </c>
      <c r="Q38" s="125"/>
      <c r="R38" s="125"/>
      <c r="S38" s="125"/>
      <c r="T38" s="125"/>
      <c r="U38" s="26">
        <f>+U37*100/U36</f>
        <v>7.4097715173169565</v>
      </c>
      <c r="V38" s="16"/>
      <c r="W38" s="13"/>
      <c r="X38" s="12"/>
      <c r="Y38" s="16"/>
      <c r="Z38" s="13"/>
      <c r="AA38" s="12"/>
      <c r="AB38" s="16"/>
      <c r="AC38" s="13"/>
      <c r="AD38" s="16"/>
      <c r="AE38" s="16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</row>
    <row r="39" spans="1:51" ht="24" customHeight="1" x14ac:dyDescent="0.25">
      <c r="A39" s="32" t="str">
        <f>+IF('Tüm Deney Sonuçları'!B42="","",'Tüm Deney Sonuçları'!B42)</f>
        <v/>
      </c>
      <c r="B39" s="33" t="str">
        <f t="shared" si="0"/>
        <v/>
      </c>
      <c r="C39" s="33" t="str">
        <f t="shared" si="4"/>
        <v/>
      </c>
      <c r="D39" s="35" t="str">
        <f>+IF('Tüm Deney Sonuçları'!I42="","",'Tüm Deney Sonuçları'!I42)</f>
        <v/>
      </c>
      <c r="E39" s="34" t="str">
        <f t="shared" si="1"/>
        <v/>
      </c>
      <c r="F39" s="34" t="str">
        <f t="shared" si="2"/>
        <v/>
      </c>
      <c r="G39" s="34" t="str">
        <f t="shared" si="3"/>
        <v/>
      </c>
      <c r="H39" s="13"/>
      <c r="I39" s="13"/>
      <c r="J39" s="34"/>
      <c r="K39" s="36"/>
      <c r="L39" s="36"/>
      <c r="M39" s="34"/>
      <c r="N39" s="36"/>
      <c r="O39" s="13"/>
      <c r="P39" s="125" t="s">
        <v>7</v>
      </c>
      <c r="Q39" s="125"/>
      <c r="R39" s="125"/>
      <c r="S39" s="125"/>
      <c r="T39" s="125"/>
      <c r="U39" s="26">
        <f>+MAX(D6:D49)</f>
        <v>32</v>
      </c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</row>
    <row r="40" spans="1:51" ht="24" customHeight="1" x14ac:dyDescent="0.25">
      <c r="A40" s="32" t="str">
        <f>+IF('Tüm Deney Sonuçları'!B43="","",'Tüm Deney Sonuçları'!B43)</f>
        <v/>
      </c>
      <c r="B40" s="33" t="str">
        <f t="shared" si="0"/>
        <v/>
      </c>
      <c r="C40" s="33" t="str">
        <f t="shared" si="4"/>
        <v/>
      </c>
      <c r="D40" s="35" t="str">
        <f>+IF('Tüm Deney Sonuçları'!I43="","",'Tüm Deney Sonuçları'!I43)</f>
        <v/>
      </c>
      <c r="E40" s="34" t="str">
        <f t="shared" si="1"/>
        <v/>
      </c>
      <c r="F40" s="34" t="str">
        <f t="shared" si="2"/>
        <v/>
      </c>
      <c r="G40" s="34" t="str">
        <f t="shared" si="3"/>
        <v/>
      </c>
      <c r="H40" s="13"/>
      <c r="I40" s="13"/>
      <c r="J40" s="34">
        <v>1</v>
      </c>
      <c r="K40" s="36">
        <v>3</v>
      </c>
      <c r="L40" s="36"/>
      <c r="M40" s="34">
        <v>1</v>
      </c>
      <c r="N40" s="36">
        <v>-3</v>
      </c>
      <c r="O40" s="13"/>
      <c r="P40" s="125" t="s">
        <v>8</v>
      </c>
      <c r="Q40" s="125"/>
      <c r="R40" s="125"/>
      <c r="S40" s="125"/>
      <c r="T40" s="125"/>
      <c r="U40" s="26">
        <f>+MIN(D6:D49)</f>
        <v>26</v>
      </c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</row>
    <row r="41" spans="1:51" ht="24" customHeight="1" x14ac:dyDescent="0.25">
      <c r="A41" s="32" t="str">
        <f>+IF('Tüm Deney Sonuçları'!B44="","",'Tüm Deney Sonuçları'!B44)</f>
        <v/>
      </c>
      <c r="B41" s="33" t="str">
        <f t="shared" si="0"/>
        <v/>
      </c>
      <c r="C41" s="33" t="str">
        <f t="shared" si="4"/>
        <v/>
      </c>
      <c r="D41" s="35" t="str">
        <f>+IF('Tüm Deney Sonuçları'!I44="","",'Tüm Deney Sonuçları'!I44)</f>
        <v/>
      </c>
      <c r="E41" s="34" t="str">
        <f t="shared" si="1"/>
        <v/>
      </c>
      <c r="F41" s="34" t="str">
        <f t="shared" si="2"/>
        <v/>
      </c>
      <c r="G41" s="34" t="str">
        <f t="shared" si="3"/>
        <v/>
      </c>
      <c r="H41" s="18"/>
      <c r="I41" s="22"/>
      <c r="J41" s="34">
        <v>45</v>
      </c>
      <c r="K41" s="36">
        <v>3</v>
      </c>
      <c r="L41" s="36"/>
      <c r="M41" s="34">
        <v>45</v>
      </c>
      <c r="N41" s="36">
        <v>-3</v>
      </c>
      <c r="O41" s="13"/>
      <c r="P41" s="125" t="s">
        <v>25</v>
      </c>
      <c r="Q41" s="125"/>
      <c r="R41" s="125"/>
      <c r="S41" s="125"/>
      <c r="T41" s="125"/>
      <c r="U41" s="26">
        <f>+U37*100/U36</f>
        <v>7.4097715173169565</v>
      </c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</row>
    <row r="42" spans="1:51" ht="24" customHeight="1" x14ac:dyDescent="0.25">
      <c r="A42" s="32" t="str">
        <f>+IF('Tüm Deney Sonuçları'!B45="","",'Tüm Deney Sonuçları'!B45)</f>
        <v/>
      </c>
      <c r="B42" s="33" t="str">
        <f t="shared" si="0"/>
        <v/>
      </c>
      <c r="C42" s="33" t="str">
        <f t="shared" si="4"/>
        <v/>
      </c>
      <c r="D42" s="35" t="str">
        <f>+IF('Tüm Deney Sonuçları'!I45="","",'Tüm Deney Sonuçları'!I45)</f>
        <v/>
      </c>
      <c r="E42" s="34" t="str">
        <f t="shared" si="1"/>
        <v/>
      </c>
      <c r="F42" s="34" t="str">
        <f t="shared" si="2"/>
        <v/>
      </c>
      <c r="G42" s="34" t="str">
        <f t="shared" si="3"/>
        <v/>
      </c>
      <c r="H42" s="23"/>
      <c r="I42" s="23"/>
      <c r="J42" s="23"/>
      <c r="K42" s="23"/>
      <c r="L42" s="23"/>
      <c r="M42" s="23"/>
      <c r="N42" s="23"/>
      <c r="O42" s="23"/>
      <c r="P42" s="125" t="s">
        <v>26</v>
      </c>
      <c r="Q42" s="125"/>
      <c r="R42" s="125"/>
      <c r="S42" s="125"/>
      <c r="T42" s="125"/>
      <c r="U42" s="26">
        <f>+(MAX(D6:D49)-MIN(D6:D49))*100/U36</f>
        <v>21.244309559939303</v>
      </c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4"/>
      <c r="AV42" s="24"/>
      <c r="AW42" s="24"/>
      <c r="AX42" s="24"/>
      <c r="AY42" s="24"/>
    </row>
    <row r="43" spans="1:51" ht="24" customHeight="1" thickBot="1" x14ac:dyDescent="0.3">
      <c r="A43" s="32" t="str">
        <f>+IF('Tüm Deney Sonuçları'!B46="","",'Tüm Deney Sonuçları'!B46)</f>
        <v/>
      </c>
      <c r="B43" s="33" t="str">
        <f t="shared" si="0"/>
        <v/>
      </c>
      <c r="C43" s="33" t="str">
        <f t="shared" si="4"/>
        <v/>
      </c>
      <c r="D43" s="35" t="str">
        <f>+IF('Tüm Deney Sonuçları'!I46="","",'Tüm Deney Sonuçları'!I46)</f>
        <v/>
      </c>
      <c r="E43" s="34" t="str">
        <f t="shared" si="1"/>
        <v/>
      </c>
      <c r="F43" s="34" t="str">
        <f t="shared" si="2"/>
        <v/>
      </c>
      <c r="G43" s="34" t="str">
        <f t="shared" si="3"/>
        <v/>
      </c>
      <c r="P43" s="125" t="s">
        <v>29</v>
      </c>
      <c r="Q43" s="125"/>
      <c r="R43" s="125"/>
      <c r="S43" s="125"/>
      <c r="T43" s="125"/>
      <c r="U43" s="26">
        <f>+U37/SQRT(U31)</f>
        <v>0.7909780392042508</v>
      </c>
    </row>
    <row r="44" spans="1:51" ht="39.6" customHeight="1" thickBot="1" x14ac:dyDescent="0.3">
      <c r="A44" s="32" t="str">
        <f>+IF('Tüm Deney Sonuçları'!B47="","",'Tüm Deney Sonuçları'!B47)</f>
        <v/>
      </c>
      <c r="B44" s="33" t="str">
        <f t="shared" si="0"/>
        <v/>
      </c>
      <c r="C44" s="33" t="str">
        <f t="shared" si="4"/>
        <v/>
      </c>
      <c r="D44" s="35" t="str">
        <f>+IF('Tüm Deney Sonuçları'!I47="","",'Tüm Deney Sonuçları'!I47)</f>
        <v/>
      </c>
      <c r="E44" s="34" t="str">
        <f t="shared" si="1"/>
        <v/>
      </c>
      <c r="F44" s="34" t="str">
        <f t="shared" si="2"/>
        <v/>
      </c>
      <c r="G44" s="34" t="str">
        <f t="shared" si="3"/>
        <v/>
      </c>
      <c r="I44" s="126" t="s">
        <v>41</v>
      </c>
      <c r="J44" s="126"/>
      <c r="K44" s="126"/>
      <c r="L44" s="126"/>
      <c r="M44" s="126"/>
      <c r="N44" s="42">
        <v>3</v>
      </c>
      <c r="P44" s="125" t="s">
        <v>42</v>
      </c>
      <c r="Q44" s="125"/>
      <c r="R44" s="125"/>
      <c r="S44" s="125"/>
      <c r="T44" s="125"/>
      <c r="U44" s="25">
        <f>+$N$44*$U$36*2.8/100</f>
        <v>2.3723999999999998</v>
      </c>
    </row>
    <row r="45" spans="1:51" ht="22.5" customHeight="1" x14ac:dyDescent="0.25">
      <c r="A45" s="32" t="str">
        <f>+IF('Tüm Deney Sonuçları'!B48="","",'Tüm Deney Sonuçları'!B48)</f>
        <v/>
      </c>
      <c r="B45" s="33" t="str">
        <f t="shared" si="0"/>
        <v/>
      </c>
      <c r="C45" s="33" t="str">
        <f t="shared" si="4"/>
        <v/>
      </c>
      <c r="D45" s="35" t="str">
        <f>+IF('Tüm Deney Sonuçları'!I48="","",'Tüm Deney Sonuçları'!I48)</f>
        <v/>
      </c>
      <c r="E45" s="34" t="str">
        <f t="shared" si="1"/>
        <v/>
      </c>
      <c r="F45" s="34" t="str">
        <f t="shared" si="2"/>
        <v/>
      </c>
      <c r="G45" s="34" t="str">
        <f t="shared" si="3"/>
        <v/>
      </c>
    </row>
    <row r="46" spans="1:51" ht="18" x14ac:dyDescent="0.25">
      <c r="A46" s="32" t="str">
        <f>+IF('Tüm Deney Sonuçları'!B49="","",'Tüm Deney Sonuçları'!B49)</f>
        <v/>
      </c>
      <c r="B46" s="33" t="str">
        <f t="shared" si="0"/>
        <v/>
      </c>
      <c r="C46" s="33" t="str">
        <f t="shared" si="4"/>
        <v/>
      </c>
      <c r="D46" s="35" t="str">
        <f>+IF('Tüm Deney Sonuçları'!I49="","",'Tüm Deney Sonuçları'!I49)</f>
        <v/>
      </c>
      <c r="E46" s="34" t="str">
        <f t="shared" si="1"/>
        <v/>
      </c>
      <c r="F46" s="34" t="str">
        <f t="shared" si="2"/>
        <v/>
      </c>
      <c r="G46" s="34" t="str">
        <f>IF(C46&gt;2,A46,"")</f>
        <v/>
      </c>
    </row>
    <row r="47" spans="1:51" ht="18" x14ac:dyDescent="0.25">
      <c r="A47" s="32" t="str">
        <f>+IF('Tüm Deney Sonuçları'!B50="","",'Tüm Deney Sonuçları'!B50)</f>
        <v/>
      </c>
      <c r="B47" s="33" t="str">
        <f t="shared" si="0"/>
        <v/>
      </c>
      <c r="C47" s="33" t="str">
        <f t="shared" si="4"/>
        <v/>
      </c>
      <c r="D47" s="35" t="str">
        <f>+IF('Tüm Deney Sonuçları'!I50="","",'Tüm Deney Sonuçları'!I50)</f>
        <v/>
      </c>
      <c r="E47" s="34" t="str">
        <f t="shared" si="1"/>
        <v/>
      </c>
      <c r="F47" s="34" t="str">
        <f t="shared" si="2"/>
        <v/>
      </c>
      <c r="G47" s="34" t="str">
        <f>IF(C47&gt;2,A47,"")</f>
        <v/>
      </c>
    </row>
    <row r="48" spans="1:51" ht="18" x14ac:dyDescent="0.25">
      <c r="A48" s="32" t="str">
        <f>+IF('Tüm Deney Sonuçları'!B51="","",'Tüm Deney Sonuçları'!B51)</f>
        <v/>
      </c>
      <c r="B48" s="33" t="str">
        <f t="shared" si="0"/>
        <v/>
      </c>
      <c r="C48" s="33" t="str">
        <f t="shared" si="4"/>
        <v/>
      </c>
      <c r="D48" s="35" t="str">
        <f>+IF('Tüm Deney Sonuçları'!I51="","",'Tüm Deney Sonuçları'!I51)</f>
        <v/>
      </c>
      <c r="E48" s="34" t="str">
        <f t="shared" si="1"/>
        <v/>
      </c>
      <c r="F48" s="34" t="str">
        <f t="shared" si="2"/>
        <v/>
      </c>
      <c r="G48" s="34" t="str">
        <f>IF(C48&gt;2,A48,"")</f>
        <v/>
      </c>
    </row>
    <row r="49" spans="1:7" ht="18" x14ac:dyDescent="0.25">
      <c r="A49" s="32" t="str">
        <f>+IF('Tüm Deney Sonuçları'!B52="","",'Tüm Deney Sonuçları'!B52)</f>
        <v/>
      </c>
      <c r="B49" s="33" t="str">
        <f t="shared" si="0"/>
        <v/>
      </c>
      <c r="C49" s="33" t="str">
        <f t="shared" si="4"/>
        <v/>
      </c>
      <c r="D49" s="35" t="str">
        <f>+IF('Tüm Deney Sonuçları'!I52="","",'Tüm Deney Sonuçları'!I52)</f>
        <v/>
      </c>
      <c r="E49" s="34" t="str">
        <f t="shared" si="1"/>
        <v/>
      </c>
      <c r="F49" s="34" t="str">
        <f t="shared" si="2"/>
        <v/>
      </c>
      <c r="G49" s="34" t="str">
        <f>IF(C49&gt;2,A49,"")</f>
        <v/>
      </c>
    </row>
  </sheetData>
  <mergeCells count="21">
    <mergeCell ref="A1:A4"/>
    <mergeCell ref="B1:E1"/>
    <mergeCell ref="B2:E2"/>
    <mergeCell ref="B3:E4"/>
    <mergeCell ref="P41:T41"/>
    <mergeCell ref="J30:N30"/>
    <mergeCell ref="P30:U30"/>
    <mergeCell ref="P31:T31"/>
    <mergeCell ref="P32:T32"/>
    <mergeCell ref="P33:T33"/>
    <mergeCell ref="P34:T34"/>
    <mergeCell ref="P35:T35"/>
    <mergeCell ref="P36:T36"/>
    <mergeCell ref="P37:T37"/>
    <mergeCell ref="P38:T38"/>
    <mergeCell ref="P39:T39"/>
    <mergeCell ref="P42:T42"/>
    <mergeCell ref="P43:T43"/>
    <mergeCell ref="I44:M44"/>
    <mergeCell ref="P44:T44"/>
    <mergeCell ref="P40:T4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9"/>
  <sheetViews>
    <sheetView zoomScale="50" zoomScaleNormal="50" workbookViewId="0">
      <selection activeCell="G2" sqref="G2:G4"/>
    </sheetView>
  </sheetViews>
  <sheetFormatPr defaultColWidth="8.7109375" defaultRowHeight="15" x14ac:dyDescent="0.2"/>
  <cols>
    <col min="1" max="1" width="23.28515625" style="11" customWidth="1"/>
    <col min="2" max="2" width="28.5703125" style="11" customWidth="1"/>
    <col min="3" max="3" width="24.140625" style="11" customWidth="1"/>
    <col min="4" max="4" width="20.140625" style="11" customWidth="1"/>
    <col min="5" max="5" width="18" style="11" customWidth="1"/>
    <col min="6" max="6" width="28.42578125" style="11" customWidth="1"/>
    <col min="7" max="7" width="20.140625" style="11" customWidth="1"/>
    <col min="8" max="48" width="10.5703125" style="11" customWidth="1"/>
    <col min="49" max="16384" width="8.7109375" style="11"/>
  </cols>
  <sheetData>
    <row r="1" spans="1:7" ht="34.5" customHeight="1" x14ac:dyDescent="0.2">
      <c r="A1" s="110"/>
      <c r="B1" s="108" t="s">
        <v>113</v>
      </c>
      <c r="C1" s="108"/>
      <c r="D1" s="108"/>
      <c r="E1" s="108"/>
      <c r="F1" s="87" t="s">
        <v>114</v>
      </c>
      <c r="G1" s="87" t="s">
        <v>130</v>
      </c>
    </row>
    <row r="2" spans="1:7" ht="24" customHeight="1" x14ac:dyDescent="0.2">
      <c r="A2" s="110"/>
      <c r="B2" s="109" t="s">
        <v>115</v>
      </c>
      <c r="C2" s="109"/>
      <c r="D2" s="109"/>
      <c r="E2" s="109"/>
      <c r="F2" s="87" t="s">
        <v>116</v>
      </c>
      <c r="G2" s="88" t="s">
        <v>152</v>
      </c>
    </row>
    <row r="3" spans="1:7" ht="24" customHeight="1" x14ac:dyDescent="0.2">
      <c r="A3" s="110"/>
      <c r="B3" s="109" t="s">
        <v>151</v>
      </c>
      <c r="C3" s="109"/>
      <c r="D3" s="109"/>
      <c r="E3" s="109"/>
      <c r="F3" s="90" t="s">
        <v>117</v>
      </c>
      <c r="G3" s="91"/>
    </row>
    <row r="4" spans="1:7" ht="24" customHeight="1" x14ac:dyDescent="0.2">
      <c r="A4" s="110"/>
      <c r="B4" s="109"/>
      <c r="C4" s="109"/>
      <c r="D4" s="109"/>
      <c r="E4" s="109"/>
      <c r="F4" s="87" t="s">
        <v>118</v>
      </c>
      <c r="G4" s="89" t="s">
        <v>119</v>
      </c>
    </row>
    <row r="5" spans="1:7" ht="64.5" customHeight="1" x14ac:dyDescent="0.2">
      <c r="A5" s="31" t="s">
        <v>148</v>
      </c>
      <c r="B5" s="31" t="s">
        <v>27</v>
      </c>
      <c r="C5" s="31" t="s">
        <v>28</v>
      </c>
      <c r="D5" s="31" t="s">
        <v>30</v>
      </c>
      <c r="E5" s="31" t="s">
        <v>31</v>
      </c>
      <c r="F5" s="31" t="s">
        <v>32</v>
      </c>
      <c r="G5" s="31" t="s">
        <v>33</v>
      </c>
    </row>
    <row r="6" spans="1:7" ht="24" customHeight="1" x14ac:dyDescent="0.25">
      <c r="A6" s="32" t="str">
        <f>+IF('Tüm Deney Sonuçları'!B9="","",'Tüm Deney Sonuçları'!B9)</f>
        <v>K5</v>
      </c>
      <c r="B6" s="33">
        <f t="shared" ref="B6:B49" si="0">+IF(D6="","",(D6-$U$36)/$U$44)</f>
        <v>0.12992571306288406</v>
      </c>
      <c r="C6" s="33">
        <f>IF(B6="","",ABS(B6:B49))</f>
        <v>0.12992571306288406</v>
      </c>
      <c r="D6" s="35">
        <f>+IF('Tüm Deney Sonuçları'!J9="","",'Tüm Deney Sonuçları'!J9)</f>
        <v>2345</v>
      </c>
      <c r="E6" s="34" t="str">
        <f t="shared" ref="E6:E49" si="1">+IF(B6="","",A6)</f>
        <v>K5</v>
      </c>
      <c r="F6" s="34" t="str">
        <f t="shared" ref="F6:F49" si="2">IF(C6="",A6,"")</f>
        <v/>
      </c>
      <c r="G6" s="34" t="str">
        <f t="shared" ref="G6:G45" si="3">IF(B6="","",IF(C6&gt;2,A6,""))</f>
        <v/>
      </c>
    </row>
    <row r="7" spans="1:7" ht="24" customHeight="1" x14ac:dyDescent="0.25">
      <c r="A7" s="32" t="str">
        <f>+IF('Tüm Deney Sonuçları'!B10="","",'Tüm Deney Sonuçları'!B10)</f>
        <v>K2</v>
      </c>
      <c r="B7" s="33" t="str">
        <f t="shared" si="0"/>
        <v/>
      </c>
      <c r="C7" s="33" t="str">
        <f>IF(B7="","",ABS(B7:B49))</f>
        <v/>
      </c>
      <c r="D7" s="35" t="str">
        <f>+IF('Tüm Deney Sonuçları'!J10="","",'Tüm Deney Sonuçları'!J10)</f>
        <v/>
      </c>
      <c r="E7" s="34" t="str">
        <f t="shared" si="1"/>
        <v/>
      </c>
      <c r="F7" s="34" t="str">
        <f t="shared" si="2"/>
        <v>K2</v>
      </c>
      <c r="G7" s="34" t="str">
        <f t="shared" si="3"/>
        <v/>
      </c>
    </row>
    <row r="8" spans="1:7" ht="24" customHeight="1" x14ac:dyDescent="0.25">
      <c r="A8" s="32" t="str">
        <f>+IF('Tüm Deney Sonuçları'!B11="","",'Tüm Deney Sonuçları'!B11)</f>
        <v>K3</v>
      </c>
      <c r="B8" s="33" t="str">
        <f t="shared" si="0"/>
        <v/>
      </c>
      <c r="C8" s="33" t="str">
        <f>IF(B8="","",ABS(B8:B49))</f>
        <v/>
      </c>
      <c r="D8" s="35" t="str">
        <f>+IF('Tüm Deney Sonuçları'!J11="","",'Tüm Deney Sonuçları'!J11)</f>
        <v/>
      </c>
      <c r="E8" s="34" t="str">
        <f t="shared" si="1"/>
        <v/>
      </c>
      <c r="F8" s="34" t="str">
        <f t="shared" si="2"/>
        <v>K3</v>
      </c>
      <c r="G8" s="34" t="str">
        <f t="shared" si="3"/>
        <v/>
      </c>
    </row>
    <row r="9" spans="1:7" ht="24" customHeight="1" x14ac:dyDescent="0.25">
      <c r="A9" s="32" t="str">
        <f>+IF('Tüm Deney Sonuçları'!B12="","",'Tüm Deney Sonuçları'!B12)</f>
        <v>K8</v>
      </c>
      <c r="B9" s="33" t="str">
        <f t="shared" si="0"/>
        <v/>
      </c>
      <c r="C9" s="33" t="str">
        <f>IF(B9="","",ABS(B9:B49))</f>
        <v/>
      </c>
      <c r="D9" s="35" t="str">
        <f>+IF('Tüm Deney Sonuçları'!J12="","",'Tüm Deney Sonuçları'!J12)</f>
        <v/>
      </c>
      <c r="E9" s="34" t="str">
        <f t="shared" si="1"/>
        <v/>
      </c>
      <c r="F9" s="34" t="str">
        <f t="shared" si="2"/>
        <v>K8</v>
      </c>
      <c r="G9" s="34" t="str">
        <f t="shared" si="3"/>
        <v/>
      </c>
    </row>
    <row r="10" spans="1:7" ht="24" customHeight="1" x14ac:dyDescent="0.25">
      <c r="A10" s="32" t="str">
        <f>+IF('Tüm Deney Sonuçları'!B13="","",'Tüm Deney Sonuçları'!B13)</f>
        <v>K9</v>
      </c>
      <c r="B10" s="33" t="str">
        <f t="shared" si="0"/>
        <v/>
      </c>
      <c r="C10" s="33" t="str">
        <f>IF(B10="","",ABS(B10:B49))</f>
        <v/>
      </c>
      <c r="D10" s="35" t="str">
        <f>+IF('Tüm Deney Sonuçları'!J13="","",'Tüm Deney Sonuçları'!J13)</f>
        <v/>
      </c>
      <c r="E10" s="34" t="str">
        <f t="shared" si="1"/>
        <v/>
      </c>
      <c r="F10" s="34" t="str">
        <f t="shared" si="2"/>
        <v>K9</v>
      </c>
      <c r="G10" s="34" t="str">
        <f t="shared" si="3"/>
        <v/>
      </c>
    </row>
    <row r="11" spans="1:7" ht="24" customHeight="1" x14ac:dyDescent="0.25">
      <c r="A11" s="32" t="str">
        <f>+IF('Tüm Deney Sonuçları'!B14="","",'Tüm Deney Sonuçları'!B14)</f>
        <v>K12</v>
      </c>
      <c r="B11" s="33" t="str">
        <f t="shared" si="0"/>
        <v/>
      </c>
      <c r="C11" s="33" t="str">
        <f>IF(B11="","",ABS(B11:B49))</f>
        <v/>
      </c>
      <c r="D11" s="35" t="str">
        <f>+IF('Tüm Deney Sonuçları'!J14="","",'Tüm Deney Sonuçları'!J14)</f>
        <v/>
      </c>
      <c r="E11" s="34" t="str">
        <f t="shared" si="1"/>
        <v/>
      </c>
      <c r="F11" s="34" t="str">
        <f t="shared" si="2"/>
        <v>K12</v>
      </c>
      <c r="G11" s="34" t="str">
        <f t="shared" si="3"/>
        <v/>
      </c>
    </row>
    <row r="12" spans="1:7" ht="24" customHeight="1" x14ac:dyDescent="0.25">
      <c r="A12" s="32" t="str">
        <f>+IF('Tüm Deney Sonuçları'!B15="","",'Tüm Deney Sonuçları'!B15)</f>
        <v>K15</v>
      </c>
      <c r="B12" s="33" t="str">
        <f t="shared" si="0"/>
        <v/>
      </c>
      <c r="C12" s="33" t="str">
        <f>IF(B12="","",ABS(B12:B49))</f>
        <v/>
      </c>
      <c r="D12" s="35" t="str">
        <f>+IF('Tüm Deney Sonuçları'!J15="","",'Tüm Deney Sonuçları'!J15)</f>
        <v/>
      </c>
      <c r="E12" s="34" t="str">
        <f t="shared" si="1"/>
        <v/>
      </c>
      <c r="F12" s="34" t="str">
        <f t="shared" si="2"/>
        <v>K15</v>
      </c>
      <c r="G12" s="34" t="str">
        <f t="shared" si="3"/>
        <v/>
      </c>
    </row>
    <row r="13" spans="1:7" ht="24" customHeight="1" x14ac:dyDescent="0.25">
      <c r="A13" s="32" t="str">
        <f>+IF('Tüm Deney Sonuçları'!B16="","",'Tüm Deney Sonuçları'!B16)</f>
        <v>K22</v>
      </c>
      <c r="B13" s="33" t="str">
        <f t="shared" si="0"/>
        <v/>
      </c>
      <c r="C13" s="33" t="str">
        <f>IF(B13="","",ABS(B13:B49))</f>
        <v/>
      </c>
      <c r="D13" s="35" t="str">
        <f>+IF('Tüm Deney Sonuçları'!J16="","",'Tüm Deney Sonuçları'!J16)</f>
        <v/>
      </c>
      <c r="E13" s="34" t="str">
        <f t="shared" si="1"/>
        <v/>
      </c>
      <c r="F13" s="34" t="str">
        <f t="shared" si="2"/>
        <v>K22</v>
      </c>
      <c r="G13" s="34" t="str">
        <f t="shared" si="3"/>
        <v/>
      </c>
    </row>
    <row r="14" spans="1:7" ht="24" customHeight="1" x14ac:dyDescent="0.25">
      <c r="A14" s="32" t="str">
        <f>+IF('Tüm Deney Sonuçları'!B17="","",'Tüm Deney Sonuçları'!B17)</f>
        <v>K34</v>
      </c>
      <c r="B14" s="33" t="str">
        <f t="shared" si="0"/>
        <v/>
      </c>
      <c r="C14" s="33" t="str">
        <f>IF(B14="","",ABS(B14:B49))</f>
        <v/>
      </c>
      <c r="D14" s="35" t="str">
        <f>+IF('Tüm Deney Sonuçları'!J17="","",'Tüm Deney Sonuçları'!J17)</f>
        <v/>
      </c>
      <c r="E14" s="34" t="str">
        <f t="shared" si="1"/>
        <v/>
      </c>
      <c r="F14" s="34" t="str">
        <f t="shared" si="2"/>
        <v>K34</v>
      </c>
      <c r="G14" s="34" t="str">
        <f t="shared" si="3"/>
        <v/>
      </c>
    </row>
    <row r="15" spans="1:7" ht="24" customHeight="1" x14ac:dyDescent="0.25">
      <c r="A15" s="32" t="str">
        <f>+IF('Tüm Deney Sonuçları'!B18="","",'Tüm Deney Sonuçları'!B18)</f>
        <v>K5</v>
      </c>
      <c r="B15" s="33" t="str">
        <f t="shared" si="0"/>
        <v/>
      </c>
      <c r="C15" s="33" t="str">
        <f>IF(B15="","",ABS(B15:B49))</f>
        <v/>
      </c>
      <c r="D15" s="35" t="str">
        <f>+IF('Tüm Deney Sonuçları'!J18="","",'Tüm Deney Sonuçları'!J18)</f>
        <v/>
      </c>
      <c r="E15" s="34" t="str">
        <f t="shared" si="1"/>
        <v/>
      </c>
      <c r="F15" s="34" t="str">
        <f t="shared" si="2"/>
        <v>K5</v>
      </c>
      <c r="G15" s="34" t="str">
        <f t="shared" si="3"/>
        <v/>
      </c>
    </row>
    <row r="16" spans="1:7" ht="24" customHeight="1" x14ac:dyDescent="0.25">
      <c r="A16" s="32" t="str">
        <f>+IF('Tüm Deney Sonuçları'!B19="","",'Tüm Deney Sonuçları'!B19)</f>
        <v>K13</v>
      </c>
      <c r="B16" s="33" t="str">
        <f t="shared" si="0"/>
        <v/>
      </c>
      <c r="C16" s="33" t="str">
        <f>IF(B16="","",ABS(B16:B49))</f>
        <v/>
      </c>
      <c r="D16" s="35" t="str">
        <f>+IF('Tüm Deney Sonuçları'!J19="","",'Tüm Deney Sonuçları'!J19)</f>
        <v/>
      </c>
      <c r="E16" s="34" t="str">
        <f t="shared" si="1"/>
        <v/>
      </c>
      <c r="F16" s="34" t="str">
        <f t="shared" si="2"/>
        <v>K13</v>
      </c>
      <c r="G16" s="34" t="str">
        <f t="shared" si="3"/>
        <v/>
      </c>
    </row>
    <row r="17" spans="1:21" ht="24" customHeight="1" x14ac:dyDescent="0.25">
      <c r="A17" s="32" t="str">
        <f>+IF('Tüm Deney Sonuçları'!B20="","",'Tüm Deney Sonuçları'!B20)</f>
        <v>K19</v>
      </c>
      <c r="B17" s="33" t="str">
        <f t="shared" si="0"/>
        <v/>
      </c>
      <c r="C17" s="33" t="str">
        <f t="shared" ref="C17:C49" si="4">IF(B17="","",ABS(B17:B49))</f>
        <v/>
      </c>
      <c r="D17" s="35" t="str">
        <f>+IF('Tüm Deney Sonuçları'!J20="","",'Tüm Deney Sonuçları'!J20)</f>
        <v/>
      </c>
      <c r="E17" s="34" t="str">
        <f t="shared" si="1"/>
        <v/>
      </c>
      <c r="F17" s="34" t="str">
        <f t="shared" si="2"/>
        <v>K19</v>
      </c>
      <c r="G17" s="34" t="str">
        <f t="shared" si="3"/>
        <v/>
      </c>
    </row>
    <row r="18" spans="1:21" ht="24" customHeight="1" x14ac:dyDescent="0.25">
      <c r="A18" s="32" t="str">
        <f>+IF('Tüm Deney Sonuçları'!B21="","",'Tüm Deney Sonuçları'!B21)</f>
        <v>K8</v>
      </c>
      <c r="B18" s="33" t="str">
        <f t="shared" si="0"/>
        <v/>
      </c>
      <c r="C18" s="33" t="str">
        <f t="shared" si="4"/>
        <v/>
      </c>
      <c r="D18" s="35" t="str">
        <f>+IF('Tüm Deney Sonuçları'!J21="","",'Tüm Deney Sonuçları'!J21)</f>
        <v/>
      </c>
      <c r="E18" s="34" t="str">
        <f t="shared" si="1"/>
        <v/>
      </c>
      <c r="F18" s="34" t="str">
        <f t="shared" si="2"/>
        <v>K8</v>
      </c>
      <c r="G18" s="34" t="str">
        <f t="shared" si="3"/>
        <v/>
      </c>
    </row>
    <row r="19" spans="1:21" ht="24" customHeight="1" x14ac:dyDescent="0.25">
      <c r="A19" s="32" t="str">
        <f>+IF('Tüm Deney Sonuçları'!B22="","",'Tüm Deney Sonuçları'!B22)</f>
        <v>K9</v>
      </c>
      <c r="B19" s="33" t="str">
        <f t="shared" si="0"/>
        <v/>
      </c>
      <c r="C19" s="33" t="str">
        <f t="shared" si="4"/>
        <v/>
      </c>
      <c r="D19" s="35" t="str">
        <f>+IF('Tüm Deney Sonuçları'!J22="","",'Tüm Deney Sonuçları'!J22)</f>
        <v/>
      </c>
      <c r="E19" s="34" t="str">
        <f t="shared" si="1"/>
        <v/>
      </c>
      <c r="F19" s="34" t="str">
        <f t="shared" si="2"/>
        <v>K9</v>
      </c>
      <c r="G19" s="34" t="str">
        <f t="shared" si="3"/>
        <v/>
      </c>
    </row>
    <row r="20" spans="1:21" ht="24" customHeight="1" x14ac:dyDescent="0.25">
      <c r="A20" s="32" t="str">
        <f>+IF('Tüm Deney Sonuçları'!B23="","",'Tüm Deney Sonuçları'!B23)</f>
        <v>K17</v>
      </c>
      <c r="B20" s="33" t="str">
        <f t="shared" si="0"/>
        <v/>
      </c>
      <c r="C20" s="33" t="str">
        <f t="shared" si="4"/>
        <v/>
      </c>
      <c r="D20" s="35" t="str">
        <f>+IF('Tüm Deney Sonuçları'!J23="","",'Tüm Deney Sonuçları'!J23)</f>
        <v/>
      </c>
      <c r="E20" s="34" t="str">
        <f t="shared" si="1"/>
        <v/>
      </c>
      <c r="F20" s="34" t="str">
        <f t="shared" si="2"/>
        <v>K17</v>
      </c>
      <c r="G20" s="34" t="str">
        <f t="shared" si="3"/>
        <v/>
      </c>
    </row>
    <row r="21" spans="1:21" ht="24" customHeight="1" x14ac:dyDescent="0.25">
      <c r="A21" s="32" t="str">
        <f>+IF('Tüm Deney Sonuçları'!B24="","",'Tüm Deney Sonuçları'!B24)</f>
        <v>K16</v>
      </c>
      <c r="B21" s="33" t="str">
        <f t="shared" si="0"/>
        <v/>
      </c>
      <c r="C21" s="33" t="str">
        <f t="shared" si="4"/>
        <v/>
      </c>
      <c r="D21" s="35" t="str">
        <f>+IF('Tüm Deney Sonuçları'!J24="","",'Tüm Deney Sonuçları'!J24)</f>
        <v/>
      </c>
      <c r="E21" s="34" t="str">
        <f t="shared" si="1"/>
        <v/>
      </c>
      <c r="F21" s="34" t="str">
        <f t="shared" si="2"/>
        <v>K16</v>
      </c>
      <c r="G21" s="34" t="str">
        <f t="shared" si="3"/>
        <v/>
      </c>
    </row>
    <row r="22" spans="1:21" ht="24" customHeight="1" x14ac:dyDescent="0.25">
      <c r="A22" s="32" t="str">
        <f>+IF('Tüm Deney Sonuçları'!B25="","",'Tüm Deney Sonuçları'!B25)</f>
        <v>K25</v>
      </c>
      <c r="B22" s="33" t="str">
        <f t="shared" si="0"/>
        <v/>
      </c>
      <c r="C22" s="33" t="str">
        <f t="shared" si="4"/>
        <v/>
      </c>
      <c r="D22" s="35" t="str">
        <f>+IF('Tüm Deney Sonuçları'!J25="","",'Tüm Deney Sonuçları'!J25)</f>
        <v/>
      </c>
      <c r="E22" s="34" t="str">
        <f t="shared" si="1"/>
        <v/>
      </c>
      <c r="F22" s="34" t="str">
        <f t="shared" si="2"/>
        <v>K25</v>
      </c>
      <c r="G22" s="34" t="str">
        <f t="shared" si="3"/>
        <v/>
      </c>
    </row>
    <row r="23" spans="1:21" ht="24" customHeight="1" x14ac:dyDescent="0.25">
      <c r="A23" s="32" t="str">
        <f>+IF('Tüm Deney Sonuçları'!B26="","",'Tüm Deney Sonuçları'!B26)</f>
        <v>K34</v>
      </c>
      <c r="B23" s="33" t="str">
        <f t="shared" si="0"/>
        <v/>
      </c>
      <c r="C23" s="33" t="str">
        <f t="shared" si="4"/>
        <v/>
      </c>
      <c r="D23" s="35" t="str">
        <f>+IF('Tüm Deney Sonuçları'!J26="","",'Tüm Deney Sonuçları'!J26)</f>
        <v/>
      </c>
      <c r="E23" s="34" t="str">
        <f t="shared" si="1"/>
        <v/>
      </c>
      <c r="F23" s="34" t="str">
        <f t="shared" si="2"/>
        <v>K34</v>
      </c>
      <c r="G23" s="34" t="str">
        <f t="shared" si="3"/>
        <v/>
      </c>
    </row>
    <row r="24" spans="1:21" ht="24" customHeight="1" x14ac:dyDescent="0.25">
      <c r="A24" s="32" t="str">
        <f>+IF('Tüm Deney Sonuçları'!B27="","",'Tüm Deney Sonuçları'!B27)</f>
        <v/>
      </c>
      <c r="B24" s="33" t="str">
        <f t="shared" si="0"/>
        <v/>
      </c>
      <c r="C24" s="33" t="str">
        <f t="shared" si="4"/>
        <v/>
      </c>
      <c r="D24" s="35" t="str">
        <f>+IF('Tüm Deney Sonuçları'!J27="","",'Tüm Deney Sonuçları'!J27)</f>
        <v/>
      </c>
      <c r="E24" s="34" t="str">
        <f t="shared" si="1"/>
        <v/>
      </c>
      <c r="F24" s="34" t="str">
        <f t="shared" si="2"/>
        <v/>
      </c>
      <c r="G24" s="34" t="str">
        <f t="shared" si="3"/>
        <v/>
      </c>
    </row>
    <row r="25" spans="1:21" ht="24" customHeight="1" x14ac:dyDescent="0.25">
      <c r="A25" s="32" t="str">
        <f>+IF('Tüm Deney Sonuçları'!B28="","",'Tüm Deney Sonuçları'!B28)</f>
        <v/>
      </c>
      <c r="B25" s="33" t="str">
        <f t="shared" si="0"/>
        <v/>
      </c>
      <c r="C25" s="33" t="str">
        <f t="shared" si="4"/>
        <v/>
      </c>
      <c r="D25" s="35" t="str">
        <f>+IF('Tüm Deney Sonuçları'!J28="","",'Tüm Deney Sonuçları'!J28)</f>
        <v/>
      </c>
      <c r="E25" s="34" t="str">
        <f t="shared" si="1"/>
        <v/>
      </c>
      <c r="F25" s="34" t="str">
        <f t="shared" si="2"/>
        <v/>
      </c>
      <c r="G25" s="34" t="str">
        <f t="shared" si="3"/>
        <v/>
      </c>
    </row>
    <row r="26" spans="1:21" ht="24" customHeight="1" x14ac:dyDescent="0.25">
      <c r="A26" s="32" t="str">
        <f>+IF('Tüm Deney Sonuçları'!B29="","",'Tüm Deney Sonuçları'!B29)</f>
        <v/>
      </c>
      <c r="B26" s="33" t="str">
        <f t="shared" si="0"/>
        <v/>
      </c>
      <c r="C26" s="33" t="str">
        <f t="shared" si="4"/>
        <v/>
      </c>
      <c r="D26" s="35" t="str">
        <f>+IF('Tüm Deney Sonuçları'!J29="","",'Tüm Deney Sonuçları'!J29)</f>
        <v/>
      </c>
      <c r="E26" s="34" t="str">
        <f t="shared" si="1"/>
        <v/>
      </c>
      <c r="F26" s="34" t="str">
        <f t="shared" si="2"/>
        <v/>
      </c>
      <c r="G26" s="34" t="str">
        <f t="shared" si="3"/>
        <v/>
      </c>
    </row>
    <row r="27" spans="1:21" ht="24" customHeight="1" x14ac:dyDescent="0.25">
      <c r="A27" s="32" t="str">
        <f>+IF('Tüm Deney Sonuçları'!B30="","",'Tüm Deney Sonuçları'!B30)</f>
        <v/>
      </c>
      <c r="B27" s="33" t="str">
        <f t="shared" si="0"/>
        <v/>
      </c>
      <c r="C27" s="33" t="str">
        <f t="shared" si="4"/>
        <v/>
      </c>
      <c r="D27" s="35" t="str">
        <f>+IF('Tüm Deney Sonuçları'!J30="","",'Tüm Deney Sonuçları'!J30)</f>
        <v/>
      </c>
      <c r="E27" s="34" t="str">
        <f t="shared" si="1"/>
        <v/>
      </c>
      <c r="F27" s="34" t="str">
        <f t="shared" si="2"/>
        <v/>
      </c>
      <c r="G27" s="34" t="str">
        <f t="shared" si="3"/>
        <v/>
      </c>
    </row>
    <row r="28" spans="1:21" ht="24" customHeight="1" x14ac:dyDescent="0.25">
      <c r="A28" s="32" t="str">
        <f>+IF('Tüm Deney Sonuçları'!B31="","",'Tüm Deney Sonuçları'!B31)</f>
        <v/>
      </c>
      <c r="B28" s="33" t="str">
        <f t="shared" si="0"/>
        <v/>
      </c>
      <c r="C28" s="33" t="str">
        <f t="shared" si="4"/>
        <v/>
      </c>
      <c r="D28" s="35" t="str">
        <f>+IF('Tüm Deney Sonuçları'!J31="","",'Tüm Deney Sonuçları'!J31)</f>
        <v/>
      </c>
      <c r="E28" s="34" t="str">
        <f t="shared" si="1"/>
        <v/>
      </c>
      <c r="F28" s="34" t="str">
        <f t="shared" si="2"/>
        <v/>
      </c>
      <c r="G28" s="34" t="str">
        <f t="shared" si="3"/>
        <v/>
      </c>
    </row>
    <row r="29" spans="1:21" ht="24" customHeight="1" x14ac:dyDescent="0.25">
      <c r="A29" s="32" t="str">
        <f>+IF('Tüm Deney Sonuçları'!B32="","",'Tüm Deney Sonuçları'!B32)</f>
        <v/>
      </c>
      <c r="B29" s="33" t="str">
        <f t="shared" si="0"/>
        <v/>
      </c>
      <c r="C29" s="33" t="str">
        <f t="shared" si="4"/>
        <v/>
      </c>
      <c r="D29" s="35" t="str">
        <f>+IF('Tüm Deney Sonuçları'!J32="","",'Tüm Deney Sonuçları'!J32)</f>
        <v/>
      </c>
      <c r="E29" s="34" t="str">
        <f t="shared" si="1"/>
        <v/>
      </c>
      <c r="F29" s="34" t="str">
        <f t="shared" si="2"/>
        <v/>
      </c>
      <c r="G29" s="34" t="str">
        <f t="shared" si="3"/>
        <v/>
      </c>
    </row>
    <row r="30" spans="1:21" ht="36" customHeight="1" x14ac:dyDescent="0.25">
      <c r="A30" s="32" t="str">
        <f>+IF('Tüm Deney Sonuçları'!B33="","",'Tüm Deney Sonuçları'!B33)</f>
        <v/>
      </c>
      <c r="B30" s="33" t="str">
        <f t="shared" si="0"/>
        <v/>
      </c>
      <c r="C30" s="33" t="str">
        <f t="shared" si="4"/>
        <v/>
      </c>
      <c r="D30" s="35" t="str">
        <f>+IF('Tüm Deney Sonuçları'!J33="","",'Tüm Deney Sonuçları'!J33)</f>
        <v/>
      </c>
      <c r="E30" s="34" t="str">
        <f t="shared" si="1"/>
        <v/>
      </c>
      <c r="F30" s="34" t="str">
        <f t="shared" si="2"/>
        <v/>
      </c>
      <c r="G30" s="34" t="str">
        <f t="shared" si="3"/>
        <v/>
      </c>
      <c r="J30" s="127" t="s">
        <v>43</v>
      </c>
      <c r="K30" s="127"/>
      <c r="L30" s="127"/>
      <c r="M30" s="127"/>
      <c r="N30" s="127"/>
      <c r="P30" s="128" t="str">
        <f>+'Tüm Deney Sonuçları'!M7</f>
        <v>Deney 8 Sonuçları</v>
      </c>
      <c r="Q30" s="128"/>
      <c r="R30" s="128"/>
      <c r="S30" s="128"/>
      <c r="T30" s="128"/>
      <c r="U30" s="128"/>
    </row>
    <row r="31" spans="1:21" ht="24" customHeight="1" x14ac:dyDescent="0.25">
      <c r="A31" s="32" t="str">
        <f>+IF('Tüm Deney Sonuçları'!B34="","",'Tüm Deney Sonuçları'!B34)</f>
        <v/>
      </c>
      <c r="B31" s="33" t="str">
        <f t="shared" si="0"/>
        <v/>
      </c>
      <c r="C31" s="33" t="str">
        <f t="shared" si="4"/>
        <v/>
      </c>
      <c r="D31" s="35" t="str">
        <f>+IF('Tüm Deney Sonuçları'!J34="","",'Tüm Deney Sonuçları'!J34)</f>
        <v/>
      </c>
      <c r="E31" s="34" t="str">
        <f t="shared" si="1"/>
        <v/>
      </c>
      <c r="F31" s="34" t="str">
        <f t="shared" si="2"/>
        <v/>
      </c>
      <c r="G31" s="34" t="str">
        <f t="shared" si="3"/>
        <v/>
      </c>
      <c r="J31" s="34">
        <v>1</v>
      </c>
      <c r="K31" s="36">
        <v>0</v>
      </c>
      <c r="L31" s="36"/>
      <c r="M31" s="34">
        <v>1</v>
      </c>
      <c r="N31" s="36">
        <v>0</v>
      </c>
      <c r="P31" s="125" t="s">
        <v>0</v>
      </c>
      <c r="Q31" s="125"/>
      <c r="R31" s="125"/>
      <c r="S31" s="125"/>
      <c r="T31" s="125"/>
      <c r="U31" s="27">
        <f>COUNT(D6:D49)</f>
        <v>2</v>
      </c>
    </row>
    <row r="32" spans="1:21" ht="24" customHeight="1" x14ac:dyDescent="0.25">
      <c r="A32" s="32" t="str">
        <f>+IF('Tüm Deney Sonuçları'!B35="","",'Tüm Deney Sonuçları'!B35)</f>
        <v/>
      </c>
      <c r="B32" s="33" t="str">
        <f t="shared" si="0"/>
        <v/>
      </c>
      <c r="C32" s="33" t="str">
        <f t="shared" si="4"/>
        <v/>
      </c>
      <c r="D32" s="35" t="str">
        <f>+IF('Tüm Deney Sonuçları'!J35="","",'Tüm Deney Sonuçları'!J35)</f>
        <v/>
      </c>
      <c r="E32" s="34" t="str">
        <f t="shared" si="1"/>
        <v/>
      </c>
      <c r="F32" s="34" t="str">
        <f t="shared" si="2"/>
        <v/>
      </c>
      <c r="G32" s="34" t="str">
        <f t="shared" si="3"/>
        <v/>
      </c>
      <c r="J32" s="34">
        <v>45</v>
      </c>
      <c r="K32" s="36">
        <v>0</v>
      </c>
      <c r="L32" s="36"/>
      <c r="M32" s="34">
        <v>45</v>
      </c>
      <c r="N32" s="36">
        <v>0</v>
      </c>
      <c r="P32" s="125" t="s">
        <v>44</v>
      </c>
      <c r="Q32" s="125"/>
      <c r="R32" s="125"/>
      <c r="S32" s="125"/>
      <c r="T32" s="125"/>
      <c r="U32" s="27">
        <f>COUNTIF(C6:C49,"&lt;1")</f>
        <v>2</v>
      </c>
    </row>
    <row r="33" spans="1:51" ht="24" customHeight="1" x14ac:dyDescent="0.25">
      <c r="A33" s="32" t="str">
        <f>+IF('Tüm Deney Sonuçları'!B36="","",'Tüm Deney Sonuçları'!B36)</f>
        <v/>
      </c>
      <c r="B33" s="33" t="str">
        <f t="shared" si="0"/>
        <v/>
      </c>
      <c r="C33" s="33" t="str">
        <f t="shared" si="4"/>
        <v/>
      </c>
      <c r="D33" s="35" t="str">
        <f>+IF('Tüm Deney Sonuçları'!J36="","",'Tüm Deney Sonuçları'!J36)</f>
        <v/>
      </c>
      <c r="E33" s="34" t="str">
        <f t="shared" si="1"/>
        <v/>
      </c>
      <c r="F33" s="34" t="str">
        <f t="shared" si="2"/>
        <v/>
      </c>
      <c r="G33" s="34" t="str">
        <f t="shared" si="3"/>
        <v/>
      </c>
      <c r="I33" s="12"/>
      <c r="J33" s="34"/>
      <c r="K33" s="36"/>
      <c r="L33" s="36"/>
      <c r="M33" s="34"/>
      <c r="N33" s="36"/>
      <c r="P33" s="125" t="s">
        <v>2</v>
      </c>
      <c r="Q33" s="125"/>
      <c r="R33" s="125"/>
      <c r="S33" s="125"/>
      <c r="T33" s="125"/>
      <c r="U33" s="27">
        <f>COUNTIF(C6:C49,"&lt;2")-COUNTIF(C6:C49,"&lt;1")</f>
        <v>0</v>
      </c>
    </row>
    <row r="34" spans="1:51" ht="24" customHeight="1" x14ac:dyDescent="0.25">
      <c r="A34" s="32" t="str">
        <f>+IF('Tüm Deney Sonuçları'!B37="","",'Tüm Deney Sonuçları'!B37)</f>
        <v/>
      </c>
      <c r="B34" s="33" t="str">
        <f t="shared" si="0"/>
        <v/>
      </c>
      <c r="C34" s="33" t="str">
        <f t="shared" si="4"/>
        <v/>
      </c>
      <c r="D34" s="35" t="str">
        <f>+IF('Tüm Deney Sonuçları'!J37="","",'Tüm Deney Sonuçları'!J37)</f>
        <v/>
      </c>
      <c r="E34" s="34" t="str">
        <f t="shared" si="1"/>
        <v/>
      </c>
      <c r="F34" s="34" t="str">
        <f t="shared" si="2"/>
        <v/>
      </c>
      <c r="G34" s="34" t="str">
        <f t="shared" si="3"/>
        <v/>
      </c>
      <c r="I34" s="14"/>
      <c r="J34" s="34">
        <v>1</v>
      </c>
      <c r="K34" s="36">
        <v>1</v>
      </c>
      <c r="L34" s="36"/>
      <c r="M34" s="34">
        <v>1</v>
      </c>
      <c r="N34" s="36">
        <v>-1</v>
      </c>
      <c r="O34" s="15"/>
      <c r="P34" s="125" t="s">
        <v>3</v>
      </c>
      <c r="Q34" s="125"/>
      <c r="R34" s="125"/>
      <c r="S34" s="125"/>
      <c r="T34" s="125"/>
      <c r="U34" s="27">
        <f>COUNTIF(C6:C49,"&lt;3")-COUNTIF(C6:C49,"&lt;2")</f>
        <v>0</v>
      </c>
      <c r="V34" s="13"/>
      <c r="W34" s="16"/>
      <c r="X34" s="13"/>
      <c r="Y34" s="13"/>
      <c r="Z34" s="15"/>
      <c r="AA34" s="15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</row>
    <row r="35" spans="1:51" ht="24" customHeight="1" x14ac:dyDescent="0.25">
      <c r="A35" s="32" t="str">
        <f>+IF('Tüm Deney Sonuçları'!B38="","",'Tüm Deney Sonuçları'!B38)</f>
        <v/>
      </c>
      <c r="B35" s="33" t="str">
        <f t="shared" si="0"/>
        <v/>
      </c>
      <c r="C35" s="33" t="str">
        <f t="shared" si="4"/>
        <v/>
      </c>
      <c r="D35" s="35" t="str">
        <f>+IF('Tüm Deney Sonuçları'!J38="","",'Tüm Deney Sonuçları'!J38)</f>
        <v/>
      </c>
      <c r="E35" s="34" t="str">
        <f t="shared" si="1"/>
        <v/>
      </c>
      <c r="F35" s="34" t="str">
        <f t="shared" si="2"/>
        <v/>
      </c>
      <c r="G35" s="34" t="str">
        <f t="shared" si="3"/>
        <v/>
      </c>
      <c r="I35" s="12"/>
      <c r="J35" s="34">
        <v>45</v>
      </c>
      <c r="K35" s="36">
        <v>1</v>
      </c>
      <c r="L35" s="36"/>
      <c r="M35" s="34">
        <v>45</v>
      </c>
      <c r="N35" s="36">
        <v>-1</v>
      </c>
      <c r="O35" s="12"/>
      <c r="P35" s="125" t="s">
        <v>4</v>
      </c>
      <c r="Q35" s="125"/>
      <c r="R35" s="125"/>
      <c r="S35" s="125"/>
      <c r="T35" s="125"/>
      <c r="U35" s="27">
        <f>COUNTIF(C6:C49,"&lt;6")-COUNTIF(C6:C49,"&lt;3")</f>
        <v>0</v>
      </c>
      <c r="W35" s="12"/>
      <c r="X35" s="12"/>
      <c r="Z35" s="12"/>
      <c r="AA35" s="12"/>
    </row>
    <row r="36" spans="1:51" ht="24" customHeight="1" x14ac:dyDescent="0.25">
      <c r="A36" s="32" t="str">
        <f>+IF('Tüm Deney Sonuçları'!B39="","",'Tüm Deney Sonuçları'!B39)</f>
        <v/>
      </c>
      <c r="B36" s="33" t="str">
        <f t="shared" si="0"/>
        <v/>
      </c>
      <c r="C36" s="33" t="str">
        <f t="shared" si="4"/>
        <v/>
      </c>
      <c r="D36" s="35" t="str">
        <f>+IF('Tüm Deney Sonuçları'!J39="","",'Tüm Deney Sonuçları'!J39)</f>
        <v/>
      </c>
      <c r="E36" s="34" t="str">
        <f t="shared" si="1"/>
        <v/>
      </c>
      <c r="F36" s="34" t="str">
        <f t="shared" si="2"/>
        <v/>
      </c>
      <c r="G36" s="34" t="str">
        <f t="shared" si="3"/>
        <v/>
      </c>
      <c r="I36" s="15"/>
      <c r="J36" s="34"/>
      <c r="K36" s="36"/>
      <c r="L36" s="36"/>
      <c r="M36" s="34"/>
      <c r="N36" s="36"/>
      <c r="O36" s="15"/>
      <c r="P36" s="125" t="s">
        <v>5</v>
      </c>
      <c r="Q36" s="125"/>
      <c r="R36" s="125"/>
      <c r="S36" s="125"/>
      <c r="T36" s="125"/>
      <c r="U36" s="26">
        <f>AVERAGE(D6:D49)</f>
        <v>2336.5</v>
      </c>
      <c r="V36" s="15"/>
      <c r="W36" s="12"/>
      <c r="X36" s="15"/>
      <c r="Y36" s="15"/>
      <c r="Z36" s="12"/>
      <c r="AA36" s="15"/>
      <c r="AB36" s="15"/>
      <c r="AD36" s="15"/>
      <c r="AE36" s="15"/>
    </row>
    <row r="37" spans="1:51" ht="24" customHeight="1" x14ac:dyDescent="0.25">
      <c r="A37" s="32" t="str">
        <f>+IF('Tüm Deney Sonuçları'!B40="","",'Tüm Deney Sonuçları'!B40)</f>
        <v/>
      </c>
      <c r="B37" s="33" t="str">
        <f t="shared" si="0"/>
        <v/>
      </c>
      <c r="C37" s="33" t="str">
        <f t="shared" si="4"/>
        <v/>
      </c>
      <c r="D37" s="35" t="str">
        <f>+IF('Tüm Deney Sonuçları'!J40="","",'Tüm Deney Sonuçları'!J40)</f>
        <v/>
      </c>
      <c r="E37" s="34" t="str">
        <f t="shared" si="1"/>
        <v/>
      </c>
      <c r="F37" s="34" t="str">
        <f t="shared" si="2"/>
        <v/>
      </c>
      <c r="G37" s="34" t="str">
        <f t="shared" si="3"/>
        <v/>
      </c>
      <c r="I37" s="18"/>
      <c r="J37" s="34">
        <v>1</v>
      </c>
      <c r="K37" s="36">
        <v>2</v>
      </c>
      <c r="L37" s="37"/>
      <c r="M37" s="34">
        <v>1</v>
      </c>
      <c r="N37" s="36">
        <v>-2</v>
      </c>
      <c r="O37" s="19"/>
      <c r="P37" s="125" t="s">
        <v>40</v>
      </c>
      <c r="Q37" s="125"/>
      <c r="R37" s="125"/>
      <c r="S37" s="125"/>
      <c r="T37" s="125"/>
      <c r="U37" s="26">
        <f>STDEV(D6:D49)</f>
        <v>12.020815280171307</v>
      </c>
      <c r="V37" s="19"/>
      <c r="W37" s="17"/>
      <c r="X37" s="19"/>
      <c r="Y37" s="19"/>
      <c r="Z37" s="17"/>
      <c r="AA37" s="20"/>
      <c r="AB37" s="20"/>
      <c r="AC37" s="17"/>
      <c r="AD37" s="21"/>
      <c r="AE37" s="21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</row>
    <row r="38" spans="1:51" ht="24" customHeight="1" x14ac:dyDescent="0.25">
      <c r="A38" s="32" t="str">
        <f>+IF('Tüm Deney Sonuçları'!B41="","",'Tüm Deney Sonuçları'!B41)</f>
        <v/>
      </c>
      <c r="B38" s="33" t="str">
        <f t="shared" si="0"/>
        <v/>
      </c>
      <c r="C38" s="33" t="str">
        <f t="shared" si="4"/>
        <v/>
      </c>
      <c r="D38" s="35" t="str">
        <f>+IF('Tüm Deney Sonuçları'!J41="","",'Tüm Deney Sonuçları'!J41)</f>
        <v/>
      </c>
      <c r="E38" s="34" t="str">
        <f t="shared" si="1"/>
        <v/>
      </c>
      <c r="F38" s="34" t="str">
        <f t="shared" si="2"/>
        <v/>
      </c>
      <c r="G38" s="34" t="str">
        <f t="shared" si="3"/>
        <v/>
      </c>
      <c r="I38" s="16"/>
      <c r="J38" s="34">
        <v>45</v>
      </c>
      <c r="K38" s="36">
        <v>2</v>
      </c>
      <c r="L38" s="37"/>
      <c r="M38" s="34">
        <v>45</v>
      </c>
      <c r="N38" s="36">
        <v>-2</v>
      </c>
      <c r="O38" s="12"/>
      <c r="P38" s="125" t="s">
        <v>6</v>
      </c>
      <c r="Q38" s="125"/>
      <c r="R38" s="125"/>
      <c r="S38" s="125"/>
      <c r="T38" s="125"/>
      <c r="U38" s="26">
        <f>+U37*100/U36</f>
        <v>0.51447957544067224</v>
      </c>
      <c r="V38" s="16"/>
      <c r="W38" s="13"/>
      <c r="X38" s="12"/>
      <c r="Y38" s="16"/>
      <c r="Z38" s="13"/>
      <c r="AA38" s="12"/>
      <c r="AB38" s="16"/>
      <c r="AC38" s="13"/>
      <c r="AD38" s="16"/>
      <c r="AE38" s="16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</row>
    <row r="39" spans="1:51" ht="24" customHeight="1" x14ac:dyDescent="0.25">
      <c r="A39" s="32" t="str">
        <f>+IF('Tüm Deney Sonuçları'!B42="","",'Tüm Deney Sonuçları'!B42)</f>
        <v/>
      </c>
      <c r="B39" s="33" t="str">
        <f t="shared" si="0"/>
        <v/>
      </c>
      <c r="C39" s="33" t="str">
        <f t="shared" si="4"/>
        <v/>
      </c>
      <c r="D39" s="35" t="str">
        <f>+IF('Tüm Deney Sonuçları'!J42="","",'Tüm Deney Sonuçları'!J42)</f>
        <v/>
      </c>
      <c r="E39" s="34" t="str">
        <f t="shared" si="1"/>
        <v/>
      </c>
      <c r="F39" s="34" t="str">
        <f t="shared" si="2"/>
        <v/>
      </c>
      <c r="G39" s="34" t="str">
        <f t="shared" si="3"/>
        <v/>
      </c>
      <c r="H39" s="13"/>
      <c r="I39" s="13"/>
      <c r="J39" s="34"/>
      <c r="K39" s="36"/>
      <c r="L39" s="36"/>
      <c r="M39" s="34"/>
      <c r="N39" s="36"/>
      <c r="O39" s="13"/>
      <c r="P39" s="125" t="s">
        <v>7</v>
      </c>
      <c r="Q39" s="125"/>
      <c r="R39" s="125"/>
      <c r="S39" s="125"/>
      <c r="T39" s="125"/>
      <c r="U39" s="26">
        <f>+MAX(D6:D49)</f>
        <v>2345</v>
      </c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</row>
    <row r="40" spans="1:51" ht="24" customHeight="1" x14ac:dyDescent="0.25">
      <c r="A40" s="32" t="str">
        <f>+IF('Tüm Deney Sonuçları'!B43="","",'Tüm Deney Sonuçları'!B43)</f>
        <v/>
      </c>
      <c r="B40" s="33" t="str">
        <f t="shared" si="0"/>
        <v/>
      </c>
      <c r="C40" s="33" t="str">
        <f t="shared" si="4"/>
        <v/>
      </c>
      <c r="D40" s="35" t="str">
        <f>+IF('Tüm Deney Sonuçları'!J43="","",'Tüm Deney Sonuçları'!J43)</f>
        <v/>
      </c>
      <c r="E40" s="34" t="str">
        <f t="shared" si="1"/>
        <v/>
      </c>
      <c r="F40" s="34" t="str">
        <f t="shared" si="2"/>
        <v/>
      </c>
      <c r="G40" s="34" t="str">
        <f t="shared" si="3"/>
        <v/>
      </c>
      <c r="H40" s="13"/>
      <c r="I40" s="13"/>
      <c r="J40" s="34">
        <v>1</v>
      </c>
      <c r="K40" s="36">
        <v>3</v>
      </c>
      <c r="L40" s="36"/>
      <c r="M40" s="34">
        <v>1</v>
      </c>
      <c r="N40" s="36">
        <v>-3</v>
      </c>
      <c r="O40" s="13"/>
      <c r="P40" s="125" t="s">
        <v>8</v>
      </c>
      <c r="Q40" s="125"/>
      <c r="R40" s="125"/>
      <c r="S40" s="125"/>
      <c r="T40" s="125"/>
      <c r="U40" s="26">
        <f>+MIN(D6:D49)</f>
        <v>2328</v>
      </c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</row>
    <row r="41" spans="1:51" ht="24" customHeight="1" x14ac:dyDescent="0.25">
      <c r="A41" s="32" t="str">
        <f>+IF('Tüm Deney Sonuçları'!B44="","",'Tüm Deney Sonuçları'!B44)</f>
        <v/>
      </c>
      <c r="B41" s="33" t="str">
        <f t="shared" si="0"/>
        <v/>
      </c>
      <c r="C41" s="33" t="str">
        <f t="shared" si="4"/>
        <v/>
      </c>
      <c r="D41" s="35" t="str">
        <f>+IF('Tüm Deney Sonuçları'!J44="","",'Tüm Deney Sonuçları'!J44)</f>
        <v/>
      </c>
      <c r="E41" s="34" t="str">
        <f t="shared" si="1"/>
        <v/>
      </c>
      <c r="F41" s="34" t="str">
        <f t="shared" si="2"/>
        <v/>
      </c>
      <c r="G41" s="34" t="str">
        <f t="shared" si="3"/>
        <v/>
      </c>
      <c r="H41" s="18"/>
      <c r="I41" s="22"/>
      <c r="J41" s="34">
        <v>45</v>
      </c>
      <c r="K41" s="36">
        <v>3</v>
      </c>
      <c r="L41" s="36"/>
      <c r="M41" s="34">
        <v>45</v>
      </c>
      <c r="N41" s="36">
        <v>-3</v>
      </c>
      <c r="O41" s="13"/>
      <c r="P41" s="125" t="s">
        <v>25</v>
      </c>
      <c r="Q41" s="125"/>
      <c r="R41" s="125"/>
      <c r="S41" s="125"/>
      <c r="T41" s="125"/>
      <c r="U41" s="26">
        <f>+U37*100/U36</f>
        <v>0.51447957544067224</v>
      </c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</row>
    <row r="42" spans="1:51" ht="24" customHeight="1" x14ac:dyDescent="0.25">
      <c r="A42" s="32" t="str">
        <f>+IF('Tüm Deney Sonuçları'!B45="","",'Tüm Deney Sonuçları'!B45)</f>
        <v/>
      </c>
      <c r="B42" s="33">
        <f t="shared" si="0"/>
        <v>-0.12992571306288406</v>
      </c>
      <c r="C42" s="33">
        <f t="shared" si="4"/>
        <v>0.12992571306288406</v>
      </c>
      <c r="D42" s="35">
        <f>+IF('Tüm Deney Sonuçları'!J45="","",'Tüm Deney Sonuçları'!J45)</f>
        <v>2328</v>
      </c>
      <c r="E42" s="34" t="str">
        <f t="shared" si="1"/>
        <v/>
      </c>
      <c r="F42" s="34" t="str">
        <f t="shared" si="2"/>
        <v/>
      </c>
      <c r="G42" s="34" t="str">
        <f t="shared" si="3"/>
        <v/>
      </c>
      <c r="H42" s="23"/>
      <c r="I42" s="23"/>
      <c r="J42" s="23"/>
      <c r="K42" s="23"/>
      <c r="L42" s="23"/>
      <c r="M42" s="23"/>
      <c r="N42" s="23"/>
      <c r="O42" s="23"/>
      <c r="P42" s="125" t="s">
        <v>26</v>
      </c>
      <c r="Q42" s="125"/>
      <c r="R42" s="125"/>
      <c r="S42" s="125"/>
      <c r="T42" s="125"/>
      <c r="U42" s="26">
        <f>+(MAX(D6:D49)-MIN(D6:D49))*100/U36</f>
        <v>0.72758399315215061</v>
      </c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4"/>
      <c r="AV42" s="24"/>
      <c r="AW42" s="24"/>
      <c r="AX42" s="24"/>
      <c r="AY42" s="24"/>
    </row>
    <row r="43" spans="1:51" ht="24" customHeight="1" thickBot="1" x14ac:dyDescent="0.3">
      <c r="A43" s="32" t="str">
        <f>+IF('Tüm Deney Sonuçları'!B46="","",'Tüm Deney Sonuçları'!B46)</f>
        <v/>
      </c>
      <c r="B43" s="33" t="str">
        <f t="shared" si="0"/>
        <v/>
      </c>
      <c r="C43" s="33" t="str">
        <f t="shared" si="4"/>
        <v/>
      </c>
      <c r="D43" s="35" t="str">
        <f>+IF('Tüm Deney Sonuçları'!J46="","",'Tüm Deney Sonuçları'!J46)</f>
        <v/>
      </c>
      <c r="E43" s="34" t="str">
        <f t="shared" si="1"/>
        <v/>
      </c>
      <c r="F43" s="34" t="str">
        <f t="shared" si="2"/>
        <v/>
      </c>
      <c r="G43" s="34" t="str">
        <f t="shared" si="3"/>
        <v/>
      </c>
      <c r="P43" s="125" t="s">
        <v>29</v>
      </c>
      <c r="Q43" s="125"/>
      <c r="R43" s="125"/>
      <c r="S43" s="125"/>
      <c r="T43" s="125"/>
      <c r="U43" s="26">
        <f>+U37/SQRT(U31)</f>
        <v>8.4999999999999982</v>
      </c>
    </row>
    <row r="44" spans="1:51" ht="39.6" customHeight="1" thickBot="1" x14ac:dyDescent="0.3">
      <c r="A44" s="32" t="str">
        <f>+IF('Tüm Deney Sonuçları'!B47="","",'Tüm Deney Sonuçları'!B47)</f>
        <v/>
      </c>
      <c r="B44" s="33" t="str">
        <f t="shared" si="0"/>
        <v/>
      </c>
      <c r="C44" s="33" t="str">
        <f t="shared" si="4"/>
        <v/>
      </c>
      <c r="D44" s="35" t="str">
        <f>+IF('Tüm Deney Sonuçları'!J47="","",'Tüm Deney Sonuçları'!J47)</f>
        <v/>
      </c>
      <c r="E44" s="34" t="str">
        <f t="shared" si="1"/>
        <v/>
      </c>
      <c r="F44" s="34" t="str">
        <f t="shared" si="2"/>
        <v/>
      </c>
      <c r="G44" s="34" t="str">
        <f t="shared" si="3"/>
        <v/>
      </c>
      <c r="I44" s="126" t="s">
        <v>41</v>
      </c>
      <c r="J44" s="126"/>
      <c r="K44" s="126"/>
      <c r="L44" s="126"/>
      <c r="M44" s="126"/>
      <c r="N44" s="42">
        <v>1</v>
      </c>
      <c r="P44" s="125" t="s">
        <v>42</v>
      </c>
      <c r="Q44" s="125"/>
      <c r="R44" s="125"/>
      <c r="S44" s="125"/>
      <c r="T44" s="125"/>
      <c r="U44" s="25">
        <f>+$N$44*$U$36*2.8/100</f>
        <v>65.421999999999997</v>
      </c>
    </row>
    <row r="45" spans="1:51" ht="22.5" customHeight="1" x14ac:dyDescent="0.25">
      <c r="A45" s="32" t="str">
        <f>+IF('Tüm Deney Sonuçları'!B48="","",'Tüm Deney Sonuçları'!B48)</f>
        <v/>
      </c>
      <c r="B45" s="33" t="str">
        <f t="shared" si="0"/>
        <v/>
      </c>
      <c r="C45" s="33" t="str">
        <f t="shared" si="4"/>
        <v/>
      </c>
      <c r="D45" s="35" t="str">
        <f>+IF('Tüm Deney Sonuçları'!J48="","",'Tüm Deney Sonuçları'!J48)</f>
        <v/>
      </c>
      <c r="E45" s="34" t="str">
        <f t="shared" si="1"/>
        <v/>
      </c>
      <c r="F45" s="34" t="str">
        <f t="shared" si="2"/>
        <v/>
      </c>
      <c r="G45" s="34" t="str">
        <f t="shared" si="3"/>
        <v/>
      </c>
    </row>
    <row r="46" spans="1:51" ht="18" x14ac:dyDescent="0.25">
      <c r="A46" s="32" t="str">
        <f>+IF('Tüm Deney Sonuçları'!B49="","",'Tüm Deney Sonuçları'!B49)</f>
        <v/>
      </c>
      <c r="B46" s="33" t="str">
        <f t="shared" si="0"/>
        <v/>
      </c>
      <c r="C46" s="33" t="str">
        <f t="shared" si="4"/>
        <v/>
      </c>
      <c r="D46" s="35" t="str">
        <f>+IF('Tüm Deney Sonuçları'!J49="","",'Tüm Deney Sonuçları'!J49)</f>
        <v/>
      </c>
      <c r="E46" s="34" t="str">
        <f t="shared" si="1"/>
        <v/>
      </c>
      <c r="F46" s="34" t="str">
        <f t="shared" si="2"/>
        <v/>
      </c>
      <c r="G46" s="34" t="str">
        <f>IF(C46&gt;2,A46,"")</f>
        <v/>
      </c>
    </row>
    <row r="47" spans="1:51" ht="18" x14ac:dyDescent="0.25">
      <c r="A47" s="32" t="str">
        <f>+IF('Tüm Deney Sonuçları'!B50="","",'Tüm Deney Sonuçları'!B50)</f>
        <v/>
      </c>
      <c r="B47" s="33" t="str">
        <f t="shared" si="0"/>
        <v/>
      </c>
      <c r="C47" s="33" t="str">
        <f t="shared" si="4"/>
        <v/>
      </c>
      <c r="D47" s="35" t="str">
        <f>+IF('Tüm Deney Sonuçları'!J50="","",'Tüm Deney Sonuçları'!J50)</f>
        <v/>
      </c>
      <c r="E47" s="34" t="str">
        <f t="shared" si="1"/>
        <v/>
      </c>
      <c r="F47" s="34" t="str">
        <f t="shared" si="2"/>
        <v/>
      </c>
      <c r="G47" s="34" t="str">
        <f>IF(C47&gt;2,A47,"")</f>
        <v/>
      </c>
    </row>
    <row r="48" spans="1:51" ht="18" x14ac:dyDescent="0.25">
      <c r="A48" s="32" t="str">
        <f>+IF('Tüm Deney Sonuçları'!B51="","",'Tüm Deney Sonuçları'!B51)</f>
        <v/>
      </c>
      <c r="B48" s="33" t="str">
        <f t="shared" si="0"/>
        <v/>
      </c>
      <c r="C48" s="33" t="str">
        <f t="shared" si="4"/>
        <v/>
      </c>
      <c r="D48" s="35" t="str">
        <f>+IF('Tüm Deney Sonuçları'!J51="","",'Tüm Deney Sonuçları'!J51)</f>
        <v/>
      </c>
      <c r="E48" s="34" t="str">
        <f t="shared" si="1"/>
        <v/>
      </c>
      <c r="F48" s="34" t="str">
        <f t="shared" si="2"/>
        <v/>
      </c>
      <c r="G48" s="34" t="str">
        <f>IF(C48&gt;2,A48,"")</f>
        <v/>
      </c>
    </row>
    <row r="49" spans="1:7" ht="18" x14ac:dyDescent="0.25">
      <c r="A49" s="32" t="str">
        <f>+IF('Tüm Deney Sonuçları'!B52="","",'Tüm Deney Sonuçları'!B52)</f>
        <v/>
      </c>
      <c r="B49" s="33" t="str">
        <f t="shared" si="0"/>
        <v/>
      </c>
      <c r="C49" s="33" t="str">
        <f t="shared" si="4"/>
        <v/>
      </c>
      <c r="D49" s="35" t="str">
        <f>+IF('Tüm Deney Sonuçları'!J52="","",'Tüm Deney Sonuçları'!J52)</f>
        <v/>
      </c>
      <c r="E49" s="34" t="str">
        <f t="shared" si="1"/>
        <v/>
      </c>
      <c r="F49" s="34" t="str">
        <f t="shared" si="2"/>
        <v/>
      </c>
      <c r="G49" s="34" t="str">
        <f>IF(C49&gt;2,A49,"")</f>
        <v/>
      </c>
    </row>
  </sheetData>
  <mergeCells count="21">
    <mergeCell ref="A1:A4"/>
    <mergeCell ref="B1:E1"/>
    <mergeCell ref="B2:E2"/>
    <mergeCell ref="B3:E4"/>
    <mergeCell ref="P41:T41"/>
    <mergeCell ref="J30:N30"/>
    <mergeCell ref="P30:U30"/>
    <mergeCell ref="P31:T31"/>
    <mergeCell ref="P32:T32"/>
    <mergeCell ref="P33:T33"/>
    <mergeCell ref="P34:T34"/>
    <mergeCell ref="P35:T35"/>
    <mergeCell ref="P36:T36"/>
    <mergeCell ref="P37:T37"/>
    <mergeCell ref="P38:T38"/>
    <mergeCell ref="P39:T39"/>
    <mergeCell ref="P42:T42"/>
    <mergeCell ref="P43:T43"/>
    <mergeCell ref="I44:M44"/>
    <mergeCell ref="P44:T44"/>
    <mergeCell ref="P40:T4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807f23d-9adf-4297-b455-3f1cbb06756c">ZTRF6UCTME4S-96-3427</_dlc_DocId>
    <_dlc_DocIdUrl xmlns="6807f23d-9adf-4297-b455-3f1cbb06756c">
      <Url>http://dsipaylasim/DaireBaskanliklari/TAKK/akreditasyon/_layouts/DocIdRedir.aspx?ID=ZTRF6UCTME4S-96-3427</Url>
      <Description>ZTRF6UCTME4S-96-3427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0AEB72A43C0D9944A18732C140996BEF" ma:contentTypeVersion="1" ma:contentTypeDescription="Yeni belge oluşturun." ma:contentTypeScope="" ma:versionID="334056f3e01f2fe285a7b8edf47938fb">
  <xsd:schema xmlns:xsd="http://www.w3.org/2001/XMLSchema" xmlns:xs="http://www.w3.org/2001/XMLSchema" xmlns:p="http://schemas.microsoft.com/office/2006/metadata/properties" xmlns:ns2="6807f23d-9adf-4297-b455-3f1cbb06756c" targetNamespace="http://schemas.microsoft.com/office/2006/metadata/properties" ma:root="true" ma:fieldsID="6f613fbd67fd76d56ccd8a94a23de1c1" ns2:_="">
    <xsd:import namespace="6807f23d-9adf-4297-b455-3f1cbb06756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7f23d-9adf-4297-b455-3f1cbb06756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  <xsd:element name="SharedWithUsers" ma:index="11" nillable="true" ma:displayName="Paylaşılanl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CB1B69-80E7-4DC2-84CC-862520310F36}"/>
</file>

<file path=customXml/itemProps2.xml><?xml version="1.0" encoding="utf-8"?>
<ds:datastoreItem xmlns:ds="http://schemas.openxmlformats.org/officeDocument/2006/customXml" ds:itemID="{3F3B09FF-7976-4024-A9CA-FF6852B2DD95}"/>
</file>

<file path=customXml/itemProps3.xml><?xml version="1.0" encoding="utf-8"?>
<ds:datastoreItem xmlns:ds="http://schemas.openxmlformats.org/officeDocument/2006/customXml" ds:itemID="{25CC9275-6C12-4420-BD12-C112A904F8A4}"/>
</file>

<file path=customXml/itemProps4.xml><?xml version="1.0" encoding="utf-8"?>
<ds:datastoreItem xmlns:ds="http://schemas.openxmlformats.org/officeDocument/2006/customXml" ds:itemID="{3E241132-F5FD-4C12-A9BD-A8705795F1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19</vt:i4>
      </vt:variant>
    </vt:vector>
  </HeadingPairs>
  <TitlesOfParts>
    <vt:vector size="19" baseType="lpstr">
      <vt:lpstr>Tüm Deney Sonuçları</vt:lpstr>
      <vt:lpstr>Deney 1</vt:lpstr>
      <vt:lpstr>Deney 2</vt:lpstr>
      <vt:lpstr>Deney 3</vt:lpstr>
      <vt:lpstr>Deney 4</vt:lpstr>
      <vt:lpstr>Deney 5</vt:lpstr>
      <vt:lpstr>Deney 6</vt:lpstr>
      <vt:lpstr>Deney 7</vt:lpstr>
      <vt:lpstr>Deney 8</vt:lpstr>
      <vt:lpstr>Deney 9</vt:lpstr>
      <vt:lpstr>Deney 10</vt:lpstr>
      <vt:lpstr>Deney 11</vt:lpstr>
      <vt:lpstr>Deney 12</vt:lpstr>
      <vt:lpstr>Deney 13</vt:lpstr>
      <vt:lpstr>Deney 14</vt:lpstr>
      <vt:lpstr>Deney 15</vt:lpstr>
      <vt:lpstr>Deney 16</vt:lpstr>
      <vt:lpstr>Deney 17</vt:lpstr>
      <vt:lpstr>Deney 18</vt:lpstr>
    </vt:vector>
  </TitlesOfParts>
  <Company>DSİ-TAKK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Aydın Sağlık</dc:creator>
  <cp:lastModifiedBy>Hatice Kaya</cp:lastModifiedBy>
  <cp:lastPrinted>2012-11-26T12:10:26Z</cp:lastPrinted>
  <dcterms:created xsi:type="dcterms:W3CDTF">2004-12-21T09:34:52Z</dcterms:created>
  <dcterms:modified xsi:type="dcterms:W3CDTF">2016-12-19T07:04:23Z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7fa28513-aaad-4a2b-9cc2-f859b4c008c6</vt:lpwstr>
  </property>
  <property fmtid="{D5CDD505-2E9C-101B-9397-08002B2CF9AE}" pid="3" name="ContentTypeId">
    <vt:lpwstr>0x0101000AEB72A43C0D9944A18732C140996BEF</vt:lpwstr>
  </property>
</Properties>
</file>