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drawings/drawing5.xml" ContentType="application/vnd.openxmlformats-officedocument.drawing+xml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sufcevik\Desktop\REVİZE\"/>
    </mc:Choice>
  </mc:AlternateContent>
  <workbookProtection workbookAlgorithmName="SHA-512" workbookHashValue="ZcIO7nC6J2fhwggxoOI2l/blFqi1u+wyrxnu3VSODxBNvqnOAY97Lfk2wd0KR1YnzwlloJpBPferIxzV0O/Q0A==" workbookSaltValue="2nXNmbAT7sY7R8axjMAbKg==" workbookSpinCount="100000" lockStructure="1"/>
  <bookViews>
    <workbookView xWindow="0" yWindow="0" windowWidth="21075" windowHeight="10575" tabRatio="830"/>
  </bookViews>
  <sheets>
    <sheet name="İç Kalite Kontrol" sheetId="6" r:id="rId1"/>
    <sheet name="Belirsizlik Hesapları Sonucu " sheetId="1" r:id="rId2"/>
    <sheet name="Deney Sonuç Veriler ve Std. Blz" sheetId="5" state="hidden" r:id="rId3"/>
    <sheet name="Ölçüm Tekrarlanabilirliği " sheetId="4" r:id="rId4"/>
    <sheet name="Cihaz Tekrarlanabilirliği" sheetId="2" r:id="rId5"/>
    <sheet name="Deney Tekrarlanabilirlik Formu" sheetId="3" r:id="rId6"/>
  </sheets>
  <definedNames>
    <definedName name="anscount" hidden="1">1</definedName>
    <definedName name="_xlnm.Extract">#REF!</definedName>
    <definedName name="Criteria_MI">#REF!</definedName>
    <definedName name="Database_MI">#REF!</definedName>
    <definedName name="Extract_MI">#REF!</definedName>
    <definedName name="_xlnm.Print_Area" localSheetId="1">'Belirsizlik Hesapları Sonucu '!$A$1:$J$35</definedName>
    <definedName name="_xlnm.Print_Area" localSheetId="4">'Cihaz Tekrarlanabilirliği'!$A$1:$H$39</definedName>
    <definedName name="_xlnm.Print_Area" localSheetId="2">'Deney Sonuç Veriler ve Std. Blz'!$A$1:$L$41</definedName>
    <definedName name="_xlnm.Print_Area" localSheetId="5">'Deney Tekrarlanabilirlik Formu'!$A$1:$K$38</definedName>
    <definedName name="_xlnm.Print_Area" localSheetId="3">'Ölçüm Tekrarlanabilirliği '!$A$5:$R$39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3" i="2" l="1"/>
  <c r="AR3" i="2"/>
  <c r="Z3" i="2"/>
  <c r="Q3" i="2"/>
  <c r="H3" i="2"/>
  <c r="B15" i="6" l="1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14" i="6"/>
  <c r="H17" i="1" l="1"/>
  <c r="G17" i="1"/>
  <c r="F17" i="1"/>
  <c r="H16" i="1"/>
  <c r="G16" i="1"/>
  <c r="F16" i="1"/>
  <c r="Q3" i="4" l="1"/>
  <c r="H3" i="4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17" i="3"/>
  <c r="C17" i="3"/>
  <c r="D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B20" i="3"/>
  <c r="C20" i="3"/>
  <c r="D20" i="3"/>
  <c r="E20" i="3"/>
  <c r="F20" i="3"/>
  <c r="G20" i="3"/>
  <c r="H20" i="3"/>
  <c r="I20" i="3"/>
  <c r="J20" i="3"/>
  <c r="K4" i="3" l="1"/>
  <c r="K3" i="3"/>
  <c r="K2" i="3"/>
  <c r="K1" i="3"/>
  <c r="D43" i="6" l="1"/>
  <c r="E43" i="6"/>
  <c r="F43" i="6"/>
  <c r="G43" i="6"/>
  <c r="H43" i="6"/>
  <c r="I43" i="6"/>
  <c r="J43" i="6"/>
  <c r="C43" i="6"/>
  <c r="H31" i="3" l="1"/>
  <c r="B21" i="3"/>
  <c r="C21" i="3"/>
  <c r="D21" i="3"/>
  <c r="E21" i="3"/>
  <c r="F21" i="3"/>
  <c r="G21" i="3"/>
  <c r="H21" i="3"/>
  <c r="I21" i="3"/>
  <c r="J21" i="3"/>
  <c r="B22" i="3"/>
  <c r="C22" i="3"/>
  <c r="D22" i="3"/>
  <c r="E22" i="3"/>
  <c r="F22" i="3"/>
  <c r="G22" i="3"/>
  <c r="H22" i="3"/>
  <c r="I22" i="3"/>
  <c r="J22" i="3"/>
  <c r="B23" i="3"/>
  <c r="C23" i="3"/>
  <c r="D23" i="3"/>
  <c r="E23" i="3"/>
  <c r="F23" i="3"/>
  <c r="G23" i="3"/>
  <c r="H23" i="3"/>
  <c r="I23" i="3"/>
  <c r="I32" i="3" s="1"/>
  <c r="J23" i="3"/>
  <c r="B24" i="3"/>
  <c r="C24" i="3"/>
  <c r="D24" i="3"/>
  <c r="E24" i="3"/>
  <c r="F24" i="3"/>
  <c r="G24" i="3"/>
  <c r="H24" i="3"/>
  <c r="I24" i="3"/>
  <c r="J24" i="3"/>
  <c r="B25" i="3"/>
  <c r="C25" i="3"/>
  <c r="D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G31" i="3"/>
  <c r="C34" i="3"/>
  <c r="H32" i="3" l="1"/>
  <c r="J32" i="3"/>
  <c r="D32" i="3"/>
  <c r="C32" i="3"/>
  <c r="E32" i="3"/>
  <c r="F32" i="3"/>
  <c r="B31" i="3"/>
  <c r="B32" i="3"/>
  <c r="G32" i="3"/>
  <c r="J31" i="3"/>
  <c r="F31" i="3"/>
  <c r="D31" i="3"/>
  <c r="C31" i="3"/>
  <c r="I31" i="3"/>
  <c r="E31" i="3"/>
  <c r="C38" i="3"/>
  <c r="A38" i="3"/>
  <c r="AM39" i="2"/>
  <c r="AK39" i="2"/>
  <c r="AD39" i="2"/>
  <c r="AB39" i="2"/>
  <c r="U39" i="2"/>
  <c r="S39" i="2"/>
  <c r="L39" i="2"/>
  <c r="J39" i="2"/>
  <c r="AR4" i="2"/>
  <c r="AR2" i="2"/>
  <c r="AR1" i="2"/>
  <c r="AI4" i="2"/>
  <c r="AI2" i="2"/>
  <c r="AI1" i="2"/>
  <c r="Z2" i="2"/>
  <c r="Z4" i="2"/>
  <c r="Z1" i="2"/>
  <c r="Q4" i="2"/>
  <c r="Q2" i="2"/>
  <c r="Q1" i="2"/>
  <c r="AN39" i="4"/>
  <c r="AK39" i="4"/>
  <c r="AE39" i="4"/>
  <c r="AB39" i="4"/>
  <c r="V39" i="4"/>
  <c r="S39" i="4"/>
  <c r="M39" i="4"/>
  <c r="J39" i="4"/>
  <c r="AR4" i="4"/>
  <c r="AR2" i="4"/>
  <c r="AR1" i="4"/>
  <c r="AI4" i="4"/>
  <c r="AI2" i="4"/>
  <c r="AI1" i="4"/>
  <c r="Z4" i="4"/>
  <c r="Z2" i="4"/>
  <c r="Z1" i="4"/>
  <c r="Q4" i="4"/>
  <c r="Q2" i="4"/>
  <c r="Q1" i="4"/>
  <c r="K37" i="6"/>
  <c r="D37" i="6"/>
  <c r="E37" i="6"/>
  <c r="F37" i="6"/>
  <c r="G37" i="6"/>
  <c r="H37" i="6"/>
  <c r="I37" i="6"/>
  <c r="J37" i="6"/>
  <c r="C37" i="6"/>
  <c r="L38" i="6"/>
  <c r="K43" i="6"/>
  <c r="L43" i="6" s="1"/>
  <c r="L39" i="6"/>
  <c r="K39" i="6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B13" i="6"/>
  <c r="J15" i="1"/>
  <c r="I15" i="1"/>
  <c r="H15" i="1"/>
  <c r="G15" i="1"/>
  <c r="F15" i="1"/>
  <c r="AL83" i="5"/>
  <c r="AC83" i="5"/>
  <c r="AL81" i="5"/>
  <c r="AL82" i="5" s="1"/>
  <c r="AK81" i="5"/>
  <c r="AK82" i="5" s="1"/>
  <c r="AJ81" i="5"/>
  <c r="AJ82" i="5"/>
  <c r="AI81" i="5"/>
  <c r="AI82" i="5" s="1"/>
  <c r="AH81" i="5"/>
  <c r="AH82" i="5" s="1"/>
  <c r="AG81" i="5"/>
  <c r="AG82" i="5" s="1"/>
  <c r="AF81" i="5"/>
  <c r="AF82" i="5" s="1"/>
  <c r="AE81" i="5"/>
  <c r="AE82" i="5" s="1"/>
  <c r="AD81" i="5"/>
  <c r="AD82" i="5" s="1"/>
  <c r="AC81" i="5"/>
  <c r="AC82" i="5" s="1"/>
  <c r="AL80" i="5"/>
  <c r="AK80" i="5"/>
  <c r="AJ80" i="5"/>
  <c r="AI80" i="5"/>
  <c r="AH80" i="5"/>
  <c r="AG80" i="5"/>
  <c r="AF80" i="5"/>
  <c r="AE80" i="5"/>
  <c r="AD80" i="5"/>
  <c r="AC80" i="5"/>
  <c r="Y83" i="5"/>
  <c r="P83" i="5"/>
  <c r="Y81" i="5"/>
  <c r="Y82" i="5" s="1"/>
  <c r="X81" i="5"/>
  <c r="X82" i="5" s="1"/>
  <c r="W81" i="5"/>
  <c r="W82" i="5" s="1"/>
  <c r="V81" i="5"/>
  <c r="V82" i="5" s="1"/>
  <c r="U81" i="5"/>
  <c r="U82" i="5" s="1"/>
  <c r="T81" i="5"/>
  <c r="T82" i="5" s="1"/>
  <c r="S81" i="5"/>
  <c r="S82" i="5" s="1"/>
  <c r="R81" i="5"/>
  <c r="R82" i="5" s="1"/>
  <c r="Q81" i="5"/>
  <c r="Q82" i="5" s="1"/>
  <c r="P81" i="5"/>
  <c r="P82" i="5" s="1"/>
  <c r="Y80" i="5"/>
  <c r="X80" i="5"/>
  <c r="W80" i="5"/>
  <c r="V80" i="5"/>
  <c r="U80" i="5"/>
  <c r="T80" i="5"/>
  <c r="S80" i="5"/>
  <c r="R80" i="5"/>
  <c r="Q80" i="5"/>
  <c r="P80" i="5"/>
  <c r="L83" i="5"/>
  <c r="C83" i="5"/>
  <c r="L81" i="5"/>
  <c r="L82" i="5" s="1"/>
  <c r="K81" i="5"/>
  <c r="K82" i="5" s="1"/>
  <c r="J81" i="5"/>
  <c r="J82" i="5" s="1"/>
  <c r="I81" i="5"/>
  <c r="I82" i="5" s="1"/>
  <c r="H81" i="5"/>
  <c r="H82" i="5" s="1"/>
  <c r="G81" i="5"/>
  <c r="G82" i="5" s="1"/>
  <c r="F81" i="5"/>
  <c r="F82" i="5" s="1"/>
  <c r="E81" i="5"/>
  <c r="E82" i="5" s="1"/>
  <c r="D81" i="5"/>
  <c r="D82" i="5" s="1"/>
  <c r="C81" i="5"/>
  <c r="C82" i="5" s="1"/>
  <c r="L80" i="5"/>
  <c r="K80" i="5"/>
  <c r="J80" i="5"/>
  <c r="I80" i="5"/>
  <c r="H80" i="5"/>
  <c r="G80" i="5"/>
  <c r="F80" i="5"/>
  <c r="E80" i="5"/>
  <c r="D80" i="5"/>
  <c r="C80" i="5"/>
  <c r="AL40" i="5"/>
  <c r="AC40" i="5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L37" i="5"/>
  <c r="AK37" i="5"/>
  <c r="AJ37" i="5"/>
  <c r="AI37" i="5"/>
  <c r="AH37" i="5"/>
  <c r="AG37" i="5"/>
  <c r="AF37" i="5"/>
  <c r="AE37" i="5"/>
  <c r="AD37" i="5"/>
  <c r="AC37" i="5"/>
  <c r="Y40" i="5"/>
  <c r="P40" i="5"/>
  <c r="Y38" i="5"/>
  <c r="Y39" i="5" s="1"/>
  <c r="X38" i="5"/>
  <c r="X39" i="5" s="1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Q39" i="5" s="1"/>
  <c r="P38" i="5"/>
  <c r="P39" i="5" s="1"/>
  <c r="Y37" i="5"/>
  <c r="X37" i="5"/>
  <c r="W37" i="5"/>
  <c r="V37" i="5"/>
  <c r="U37" i="5"/>
  <c r="T37" i="5"/>
  <c r="S37" i="5"/>
  <c r="R37" i="5"/>
  <c r="Q37" i="5"/>
  <c r="P37" i="5"/>
  <c r="I21" i="1"/>
  <c r="J29" i="1" s="1"/>
  <c r="J21" i="1"/>
  <c r="J30" i="1" s="1"/>
  <c r="B13" i="5"/>
  <c r="B17" i="5"/>
  <c r="B18" i="5"/>
  <c r="B16" i="5"/>
  <c r="B15" i="5"/>
  <c r="B14" i="5"/>
  <c r="D38" i="5"/>
  <c r="L38" i="5"/>
  <c r="L39" i="5" s="1"/>
  <c r="K38" i="5"/>
  <c r="K39" i="5" s="1"/>
  <c r="J38" i="5"/>
  <c r="I38" i="5"/>
  <c r="H38" i="5"/>
  <c r="L37" i="5"/>
  <c r="K37" i="5"/>
  <c r="J37" i="5"/>
  <c r="I37" i="5"/>
  <c r="H37" i="5"/>
  <c r="G37" i="5"/>
  <c r="G20" i="1"/>
  <c r="H20" i="1"/>
  <c r="I20" i="1"/>
  <c r="J20" i="1"/>
  <c r="F20" i="1"/>
  <c r="G8" i="2"/>
  <c r="G37" i="2" s="1"/>
  <c r="G9" i="2"/>
  <c r="G8" i="4"/>
  <c r="G37" i="4" s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P8" i="4"/>
  <c r="P37" i="4" s="1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K21" i="3"/>
  <c r="K22" i="3"/>
  <c r="K23" i="3"/>
  <c r="K24" i="3"/>
  <c r="K25" i="3"/>
  <c r="K26" i="3"/>
  <c r="K27" i="3"/>
  <c r="K28" i="3"/>
  <c r="P8" i="2"/>
  <c r="P9" i="2"/>
  <c r="P13" i="2"/>
  <c r="P14" i="2"/>
  <c r="P15" i="2"/>
  <c r="P16" i="2"/>
  <c r="P17" i="2"/>
  <c r="P18" i="2"/>
  <c r="P19" i="2"/>
  <c r="P20" i="2"/>
  <c r="P21" i="2"/>
  <c r="P22" i="2"/>
  <c r="AQ8" i="4"/>
  <c r="AQ10" i="4" s="1"/>
  <c r="AQ35" i="4" s="1"/>
  <c r="AR13" i="4"/>
  <c r="AQ34" i="4" s="1"/>
  <c r="AH8" i="4"/>
  <c r="AH33" i="4" s="1"/>
  <c r="I23" i="1" s="1"/>
  <c r="H29" i="1" s="1"/>
  <c r="AI13" i="4"/>
  <c r="AH34" i="4" s="1"/>
  <c r="Y8" i="4"/>
  <c r="Y37" i="4" s="1"/>
  <c r="Z13" i="4"/>
  <c r="Y34" i="4" s="1"/>
  <c r="P9" i="4"/>
  <c r="Q13" i="4"/>
  <c r="P34" i="4" s="1"/>
  <c r="G9" i="4"/>
  <c r="H13" i="4"/>
  <c r="G34" i="4" s="1"/>
  <c r="AQ8" i="2"/>
  <c r="AQ36" i="2" s="1"/>
  <c r="AR13" i="2"/>
  <c r="AQ34" i="2" s="1"/>
  <c r="AH8" i="2"/>
  <c r="AH10" i="2" s="1"/>
  <c r="AH35" i="2" s="1"/>
  <c r="AH13" i="2"/>
  <c r="AH14" i="2"/>
  <c r="AH15" i="2"/>
  <c r="AI13" i="2"/>
  <c r="AH34" i="2" s="1"/>
  <c r="AI14" i="2"/>
  <c r="AI15" i="2"/>
  <c r="AH9" i="2"/>
  <c r="Y8" i="2"/>
  <c r="Z13" i="2"/>
  <c r="Y34" i="2" s="1"/>
  <c r="P23" i="2"/>
  <c r="P24" i="2"/>
  <c r="P25" i="2"/>
  <c r="P26" i="2"/>
  <c r="P27" i="2"/>
  <c r="P28" i="2"/>
  <c r="P29" i="2"/>
  <c r="P30" i="2"/>
  <c r="P31" i="2"/>
  <c r="P32" i="2"/>
  <c r="Q13" i="2"/>
  <c r="P34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K29" i="3"/>
  <c r="K30" i="3"/>
  <c r="AQ9" i="2"/>
  <c r="Y9" i="2"/>
  <c r="AQ9" i="4"/>
  <c r="AH9" i="4"/>
  <c r="Y9" i="4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H13" i="2"/>
  <c r="G34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13" i="4"/>
  <c r="Y14" i="4"/>
  <c r="Y15" i="4"/>
  <c r="Y16" i="4"/>
  <c r="Y17" i="4"/>
  <c r="Y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14" i="4"/>
  <c r="Z15" i="4"/>
  <c r="Z16" i="4"/>
  <c r="Z17" i="4"/>
  <c r="Z18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Q31" i="4"/>
  <c r="Q32" i="4"/>
  <c r="AI31" i="4"/>
  <c r="AI32" i="4"/>
  <c r="AR31" i="4"/>
  <c r="AR32" i="4"/>
  <c r="AR32" i="2"/>
  <c r="AR31" i="2"/>
  <c r="Z32" i="2"/>
  <c r="Z31" i="2"/>
  <c r="Q32" i="2"/>
  <c r="Q31" i="2"/>
  <c r="AI31" i="2"/>
  <c r="AI32" i="2"/>
  <c r="Q14" i="4"/>
  <c r="AI14" i="4"/>
  <c r="AR14" i="4"/>
  <c r="Q15" i="4"/>
  <c r="AI15" i="4"/>
  <c r="AR15" i="4"/>
  <c r="Q16" i="4"/>
  <c r="AI16" i="4"/>
  <c r="AR16" i="4"/>
  <c r="Q17" i="4"/>
  <c r="AI17" i="4"/>
  <c r="AR17" i="4"/>
  <c r="Q18" i="4"/>
  <c r="AI18" i="4"/>
  <c r="AR18" i="4"/>
  <c r="Q19" i="4"/>
  <c r="AI19" i="4"/>
  <c r="AR19" i="4"/>
  <c r="Q20" i="4"/>
  <c r="AI20" i="4"/>
  <c r="AR20" i="4"/>
  <c r="Q21" i="4"/>
  <c r="AI21" i="4"/>
  <c r="AR21" i="4"/>
  <c r="Q22" i="4"/>
  <c r="AI22" i="4"/>
  <c r="AR22" i="4"/>
  <c r="Q23" i="4"/>
  <c r="AI23" i="4"/>
  <c r="AR23" i="4"/>
  <c r="Q24" i="4"/>
  <c r="AI24" i="4"/>
  <c r="AR24" i="4"/>
  <c r="Q25" i="4"/>
  <c r="AI25" i="4"/>
  <c r="AR25" i="4"/>
  <c r="Q26" i="4"/>
  <c r="AI26" i="4"/>
  <c r="AR26" i="4"/>
  <c r="Q27" i="4"/>
  <c r="AI27" i="4"/>
  <c r="AR27" i="4"/>
  <c r="Q28" i="4"/>
  <c r="AI28" i="4"/>
  <c r="AR28" i="4"/>
  <c r="Q29" i="4"/>
  <c r="AI29" i="4"/>
  <c r="AR29" i="4"/>
  <c r="Q30" i="4"/>
  <c r="AI30" i="4"/>
  <c r="AR30" i="4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G10" i="2"/>
  <c r="G35" i="2" s="1"/>
  <c r="C37" i="5"/>
  <c r="F38" i="5"/>
  <c r="D37" i="5"/>
  <c r="G38" i="5"/>
  <c r="C38" i="5"/>
  <c r="E38" i="5"/>
  <c r="C40" i="5"/>
  <c r="L40" i="5"/>
  <c r="E37" i="5"/>
  <c r="F37" i="5"/>
  <c r="AQ33" i="2"/>
  <c r="AQ38" i="2"/>
  <c r="J16" i="1" s="1"/>
  <c r="P36" i="4"/>
  <c r="AH37" i="2"/>
  <c r="E40" i="6" l="1"/>
  <c r="E41" i="6"/>
  <c r="F40" i="6"/>
  <c r="F41" i="6"/>
  <c r="L37" i="6"/>
  <c r="L42" i="6" s="1"/>
  <c r="C40" i="6"/>
  <c r="C41" i="6" s="1"/>
  <c r="E42" i="6"/>
  <c r="H40" i="6"/>
  <c r="H41" i="6" s="1"/>
  <c r="G40" i="6"/>
  <c r="G41" i="6" s="1"/>
  <c r="D40" i="6"/>
  <c r="D41" i="6"/>
  <c r="J40" i="6"/>
  <c r="J41" i="6" s="1"/>
  <c r="I40" i="6"/>
  <c r="I41" i="6" s="1"/>
  <c r="K40" i="6"/>
  <c r="K41" i="6" s="1"/>
  <c r="AH33" i="2"/>
  <c r="AH38" i="2" s="1"/>
  <c r="I16" i="1" s="1"/>
  <c r="G39" i="5"/>
  <c r="AH36" i="2"/>
  <c r="AQ33" i="4"/>
  <c r="AQ38" i="4" s="1"/>
  <c r="J17" i="1" s="1"/>
  <c r="Y38" i="4"/>
  <c r="E39" i="5"/>
  <c r="F42" i="6"/>
  <c r="I42" i="6"/>
  <c r="C35" i="3"/>
  <c r="P36" i="2"/>
  <c r="G36" i="2"/>
  <c r="K42" i="6"/>
  <c r="Y33" i="2"/>
  <c r="Y36" i="2"/>
  <c r="P33" i="2"/>
  <c r="J39" i="5"/>
  <c r="P10" i="4"/>
  <c r="P35" i="4" s="1"/>
  <c r="Y10" i="4"/>
  <c r="Y35" i="4" s="1"/>
  <c r="F39" i="5"/>
  <c r="P10" i="2"/>
  <c r="P35" i="2" s="1"/>
  <c r="I39" i="5"/>
  <c r="G42" i="6"/>
  <c r="P38" i="4"/>
  <c r="G38" i="2"/>
  <c r="AQ37" i="4"/>
  <c r="AQ37" i="2"/>
  <c r="C39" i="5"/>
  <c r="AQ10" i="2"/>
  <c r="AQ35" i="2" s="1"/>
  <c r="G33" i="2"/>
  <c r="G38" i="4"/>
  <c r="G36" i="4"/>
  <c r="G10" i="4"/>
  <c r="G35" i="4" s="1"/>
  <c r="D42" i="6"/>
  <c r="L40" i="6"/>
  <c r="L41" i="6" s="1"/>
  <c r="H39" i="5"/>
  <c r="J42" i="6"/>
  <c r="P37" i="2"/>
  <c r="P38" i="2" s="1"/>
  <c r="G33" i="4"/>
  <c r="F23" i="1" s="1"/>
  <c r="D39" i="5"/>
  <c r="C42" i="6"/>
  <c r="P33" i="4"/>
  <c r="G23" i="1" s="1"/>
  <c r="Y33" i="4"/>
  <c r="H23" i="1" s="1"/>
  <c r="AQ36" i="4"/>
  <c r="Y36" i="4"/>
  <c r="AH36" i="4"/>
  <c r="AH10" i="4"/>
  <c r="AH35" i="4" s="1"/>
  <c r="AH37" i="4"/>
  <c r="Y37" i="2"/>
  <c r="Y38" i="2" s="1"/>
  <c r="H21" i="1" s="1"/>
  <c r="J28" i="1" s="1"/>
  <c r="Y10" i="2"/>
  <c r="Y35" i="2" s="1"/>
  <c r="H42" i="6"/>
  <c r="AH38" i="4"/>
  <c r="I17" i="1" s="1"/>
  <c r="J23" i="1" l="1"/>
  <c r="H30" i="1" s="1"/>
  <c r="F21" i="1"/>
  <c r="J26" i="1" s="1"/>
  <c r="H26" i="1"/>
  <c r="G21" i="1"/>
  <c r="J27" i="1" s="1"/>
  <c r="H28" i="1"/>
  <c r="C36" i="3"/>
  <c r="F32" i="1" s="1"/>
  <c r="C33" i="3"/>
  <c r="H27" i="1"/>
  <c r="F31" i="1" l="1"/>
  <c r="F33" i="1" s="1"/>
  <c r="H33" i="1"/>
  <c r="J33" i="1" l="1"/>
  <c r="F34" i="1"/>
  <c r="J34" i="1" s="1"/>
</calcChain>
</file>

<file path=xl/comments1.xml><?xml version="1.0" encoding="utf-8"?>
<comments xmlns="http://schemas.openxmlformats.org/spreadsheetml/2006/main">
  <authors>
    <author>FATİH</author>
    <author>Aydın Sağlık</author>
  </authors>
  <commentList>
    <comment ref="F24" authorId="0" shapeId="0">
      <text>
        <r>
          <rPr>
            <b/>
            <sz val="8"/>
            <color indexed="81"/>
            <rFont val="Tahoma"/>
            <family val="2"/>
            <charset val="162"/>
          </rPr>
          <t>AYDIN:</t>
        </r>
        <r>
          <rPr>
            <sz val="8"/>
            <color indexed="81"/>
            <rFont val="Tahoma"/>
            <family val="2"/>
            <charset val="162"/>
          </rPr>
          <t xml:space="preserve">
DENEY BAĞINTISI FORMULÜ YAZILACAK</t>
        </r>
      </text>
    </comment>
    <comment ref="F26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Bu hücreye hassasiyet katsayısının matematiksel ifadesi yazılacak. Diğer bir deyişle bağıntının ilk değişkene göre türev ifadesi yazılmalıdır.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7" authorId="1" shapeId="0">
      <text>
        <r>
          <rPr>
            <b/>
            <sz val="9"/>
            <color indexed="8"/>
            <rFont val="Tahoma"/>
            <family val="2"/>
            <charset val="162"/>
          </rPr>
          <t>Aydın Sağlık:</t>
        </r>
        <r>
          <rPr>
            <sz val="9"/>
            <color indexed="8"/>
            <rFont val="Tahoma"/>
            <family val="2"/>
            <charset val="162"/>
          </rPr>
          <t xml:space="preserve">
</t>
        </r>
        <r>
          <rPr>
            <sz val="10"/>
            <color indexed="8"/>
            <rFont val="Tahoma"/>
            <family val="2"/>
            <charset val="162"/>
          </rPr>
          <t>Bu hücreye hassasiyet katsayısının matematiksel ifadesi yazılacak. Diğer bir deyişle bağıntının ikinci değişkene göre türev ifadesi yazılmalıdır.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8" authorId="1" shapeId="0">
      <text>
        <r>
          <rPr>
            <b/>
            <sz val="9"/>
            <color indexed="8"/>
            <rFont val="Tahoma"/>
            <family val="2"/>
            <charset val="162"/>
          </rPr>
          <t>Aydın Sağlık:</t>
        </r>
        <r>
          <rPr>
            <sz val="9"/>
            <color indexed="8"/>
            <rFont val="Tahoma"/>
            <family val="2"/>
            <charset val="162"/>
          </rPr>
          <t xml:space="preserve">
</t>
        </r>
        <r>
          <rPr>
            <sz val="10"/>
            <color indexed="8"/>
            <rFont val="Tahoma"/>
            <family val="2"/>
            <charset val="162"/>
          </rPr>
          <t>Bu hücreye hassasiyet katsayısının matematiksel ifadesi yazılacak. Diğer bir deyişle bağıntının üçüncü değişkene göre türev ifadesi yazılmalıdır.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29" authorId="1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Bu hücreye hassasiyet katsayısının matematiksel ifadesi yazılacak. Diğer bir deyişle bağıntının dördüncü değişkene göre türev ifadesi yazılmalıdır.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  <charset val="162"/>
          </rPr>
          <t>Aydın Sağlık: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>Bu hücreye hassasiyet katsayısının matematiksel ifadesi yazılacak. Diğer bir deyişle bağıntının beşinci değişkene göre türev ifadesi yazılmalıdır.</t>
        </r>
      </text>
    </comment>
    <comment ref="H30" authorId="1" shapeId="0">
      <text>
        <r>
          <rPr>
            <b/>
            <sz val="9"/>
            <color rgb="FF000000"/>
            <rFont val="Tahoma"/>
            <family val="2"/>
            <charset val="162"/>
          </rPr>
          <t>Aydın Sağlık: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Türev ifadesinin (bağıntısının) elde edilmesi ve formülünün hücre içinde hesaplanması yapılmalıdır.</t>
        </r>
      </text>
    </comment>
  </commentList>
</comments>
</file>

<file path=xl/sharedStrings.xml><?xml version="1.0" encoding="utf-8"?>
<sst xmlns="http://schemas.openxmlformats.org/spreadsheetml/2006/main" count="588" uniqueCount="150">
  <si>
    <t>Sıra No</t>
  </si>
  <si>
    <t>Deneyin Adı ve Standard No.</t>
  </si>
  <si>
    <t>Standard Ölçüm Belirsizliği</t>
  </si>
  <si>
    <t>Maddeler</t>
  </si>
  <si>
    <t>Deneyler İçin Belirsizlik Kaynakları</t>
  </si>
  <si>
    <t>d2 Faktörü Değeri</t>
  </si>
  <si>
    <t>Standard Sapma</t>
  </si>
  <si>
    <t>Aynı Numune Üzerinde Üst Üste Yapılan Deney Sayısı, n</t>
  </si>
  <si>
    <t>2. Bağımsız Değişken İçin Türev Fonksiyonu ve Sayısal Olarak Hassasiyet Katsayısı</t>
  </si>
  <si>
    <t>3. Bağımsız Değişken İçin Türev Fonksiyonu ve Sayısal Olarak Hassasiyet Katsayısı</t>
  </si>
  <si>
    <t>4. Bağımsız Değişken İçin Türev Fonksiyonu ve Sayısal Olarak Hassasiyet Katsayısı</t>
  </si>
  <si>
    <t>5. Bağımsız Değişken İçin Türev Fonksiyonu ve Sayısal Olarak Hassasiyet Katsayısı</t>
  </si>
  <si>
    <t>Ortalama</t>
  </si>
  <si>
    <t>Numunenin Tarifi (Biçim ve Boyutlar)</t>
  </si>
  <si>
    <t>Numune No.</t>
  </si>
  <si>
    <t>Numunenin Tarifi 
(Biçim ve Boyutlar)</t>
  </si>
  <si>
    <t>Farklı Numunelerde Tekrarlanan Toplam Deney Sayısı, N</t>
  </si>
  <si>
    <t>% Genişletilmiş 
Bağıl Belirsizlik</t>
  </si>
  <si>
    <t>% Birleşik 
Bağıl Belirsizlik</t>
  </si>
  <si>
    <t>Deney No. n / (Tekrar Okuma)</t>
  </si>
  <si>
    <t>Toplam Genişletilmiş Belirsizlik %95 Güvenilirlik Aralığında</t>
  </si>
  <si>
    <t>Toplam Birleşik Belirsizlik Değeri</t>
  </si>
  <si>
    <t>Doküman No</t>
  </si>
  <si>
    <t>F 0 16 05 161</t>
  </si>
  <si>
    <t>DOKÜMANIN ADI</t>
  </si>
  <si>
    <t>Yayın Tarihi</t>
  </si>
  <si>
    <t>DENEY BELİRSİZLİKLERİNİ ÖLÇME VE DEĞERLENDİRME</t>
  </si>
  <si>
    <t>Sayfa No</t>
  </si>
  <si>
    <t>1/1</t>
  </si>
  <si>
    <t>MİN-MAX</t>
  </si>
  <si>
    <t xml:space="preserve">Min. Ve Maks. Tümünün Ortalaması </t>
  </si>
  <si>
    <t>Üst Üste Yapılan Deney Sayısına Bağlı Katsayı</t>
  </si>
  <si>
    <t>d2</t>
  </si>
  <si>
    <t xml:space="preserve">Tüm Verilerin Ortalaması </t>
  </si>
  <si>
    <t>Üst Üste Yapılan Deney Sayısına Bağlı Katsay</t>
  </si>
  <si>
    <t>Cihaz/Değişken</t>
  </si>
  <si>
    <t>DSİ Laboratuvarları</t>
  </si>
  <si>
    <t>Cihaz/Deney Verisi Değişkeni</t>
  </si>
  <si>
    <t>Cihaz Okunabilirlik veya Çözünürlük İçin Güvenilirlik Aralığı (Güvenlik aralığı olarak sırasıyla 95, Üçgen veya Dikdörtgen olarak yazılmalıdır)</t>
  </si>
  <si>
    <t>Cihaz Okunabilirlik veya Çözünürlük için Standard Ölçüm Belirsizliği</t>
  </si>
  <si>
    <t>Cihazın Kalibrasyon Sertifikasında veya Üretici Firma Kataloğunda Belirtilen Okunabilirliği veya Çözünürlüğü (En küçük skala veya bölüntü değeri)</t>
  </si>
  <si>
    <t>LABORATUVAR İÇİ KALİTE KONTROL (UYARLIK VE KONTROL GRAFİĞİ) VE DEĞERLENDİRME</t>
  </si>
  <si>
    <t>Sayfa</t>
  </si>
  <si>
    <t>Laboratuvar İçi Kalite Kontrol (Uyarlık ve Kontrol Grafiği) ve Değerlendirme İşleminin Yapıldığı Yıl/Tarih:</t>
  </si>
  <si>
    <t>Laboratuvar Adı:</t>
  </si>
  <si>
    <t>Deney Adı/Standard No. :</t>
  </si>
  <si>
    <t>Deney Numunesi Tarifi:</t>
  </si>
  <si>
    <t>Num. Kodu/Deney Sayısı</t>
  </si>
  <si>
    <t>Laboratuvarda Yetkili/Yetkilendirilecek Personele Ait Deney Sonuçları</t>
  </si>
  <si>
    <t>Numune Kodu</t>
  </si>
  <si>
    <t>Deney Sayısı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</si>
  <si>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</si>
  <si>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</si>
  <si>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</si>
  <si>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</si>
  <si>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</si>
  <si>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</si>
  <si>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</si>
  <si>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</si>
  <si>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</si>
  <si>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</si>
  <si>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Ortalama:</t>
  </si>
  <si>
    <t>Standart Sapma:</t>
  </si>
  <si>
    <t>Tüm Deney Sonuçları Ortalama:</t>
  </si>
  <si>
    <t>Tüm Deney Sonuçları Standard Sapma:</t>
  </si>
  <si>
    <t>Deneylerin Yapıldığı Tarih/Tarih Aralığı:</t>
  </si>
  <si>
    <t>KUMPAS (0.16.05.094)</t>
  </si>
  <si>
    <t>Dikdörtgen</t>
  </si>
  <si>
    <t>Cihazların Sistematik ve Random Ölçüm Belirsizliklerinin Karaleri Toplamının Karekökü veya  
Toplam Birleşik  Belirsizlik Değeri 
(B tipi belirsizliklerin toplamı)</t>
  </si>
  <si>
    <t>Deney Sonucu Tekrarlanabilirliğinden Gelen 
(Personel ve Cihaz Tekrarlanabilirliği Dahil)
Birleşik Belirsizlik Değeri
(A tipi belirsizliklerin toplamı)</t>
  </si>
  <si>
    <t>Standard Ölçüm Belirsizliği:</t>
  </si>
  <si>
    <t>Cihaz ile Ölçüm Tekrarlanabilirliğinden Gelen Standard Ölçüm Belirsizliği (A Tipi)</t>
  </si>
  <si>
    <t>Cihaz ile Yapılan Ölçüm Tekrar Sayısı (Terazide Dara Alma veya Kumpasın Sıfırlanarak Tekrar Ölçüm Yapılması Gibi Tekrarlı Ölçüm Sayısı))</t>
  </si>
  <si>
    <t>PRES (FORM TEST ALPHA) (0.16.05.479)</t>
  </si>
  <si>
    <t>Sabit bir standard veya referans ölçüm cihazı ile deneyde kullanılan cihazların tekrarlanabilirliği (A tipi)</t>
  </si>
  <si>
    <t>TS EN 12390-3 "Sertleşmiş Beton Deneyleri - Bölüm 3: Beton Basınç Dayanımı Tayini"</t>
  </si>
  <si>
    <t>Anma Boyutları (150x150x150) mm Küp Şekilli Numuneler</t>
  </si>
  <si>
    <t>GUM Metodu ve Birleşik Belirsizlik Bağıntısı (Cihazlardan ve Tekrarlanabilirlikten Gelen Sistematik ve Random Belirsizlikler)
(A ve B tipi belirsizliklerin model fonksiyonu ile hassasiyet katsayıları ve standard ölçüm belirsizlikleri)</t>
  </si>
  <si>
    <t>Deney Sonucunu veya Deneysel Veriyi Hesaplamada Kullanılan Model Fonksiyon</t>
  </si>
  <si>
    <t>KONT-1</t>
  </si>
  <si>
    <t>KONT-2</t>
  </si>
  <si>
    <t>KONT-3</t>
  </si>
  <si>
    <t>KONT-4</t>
  </si>
  <si>
    <t>KONT-5</t>
  </si>
  <si>
    <t>KONT-6</t>
  </si>
  <si>
    <t>Deneyler İçin Gerekli Olan ve Kullanılan Cihazlar</t>
  </si>
  <si>
    <t>Cihaz İçin Kalibrasyon Sertifikasında Belirtilen Toplam Ölçüm Belirsizliği</t>
  </si>
  <si>
    <t>Cihaz İçin Kalibrasyon Sertifikasında Belirtilen Ölçüm Belirsizliğinin Güvenlik Aralığı</t>
  </si>
  <si>
    <t>Cihaz Kalibrasyon Sertifikasından Gelen Standard Ölçüm Belirsizliği (B Tipi)</t>
  </si>
  <si>
    <t>Cihazlardan Gelen Birleştirilmiş Standard Ölçüm Belirsizliği (SSS)
(A ve B tipi belirsizliklerin toplamı)</t>
  </si>
  <si>
    <t>Eylül 2016</t>
  </si>
  <si>
    <t>Rev 04 / Eylül 2016</t>
  </si>
  <si>
    <t>Revizyon Tarihi</t>
  </si>
  <si>
    <t>Standard Numarası ve İsmi</t>
  </si>
  <si>
    <t>Madde Numarası ve İsmi (Varsa)</t>
  </si>
  <si>
    <t>İÇ KALİTE KONTROL FORMU</t>
  </si>
  <si>
    <t>Revizyon No / Tarihi</t>
  </si>
  <si>
    <t>İç Kalite Kontrolün Yapıldığı Yıl</t>
  </si>
  <si>
    <t>Laboratuvar Adı</t>
  </si>
  <si>
    <t>Standard No / Deney Adı</t>
  </si>
  <si>
    <t>Deney Numunesi Tarifi</t>
  </si>
  <si>
    <t>Numune Kodu / Deney Sayısı</t>
  </si>
  <si>
    <t>Laboratuvarda Yetkili / Yetkilendirilecek Personele Ait Deney Sonuçları</t>
  </si>
  <si>
    <t>1. Kişi</t>
  </si>
  <si>
    <t>2. Kişi</t>
  </si>
  <si>
    <t>3. Kişi</t>
  </si>
  <si>
    <t>4. Kişi</t>
  </si>
  <si>
    <t>5. Kişi</t>
  </si>
  <si>
    <t>6. Kişi</t>
  </si>
  <si>
    <t>7. Kişi</t>
  </si>
  <si>
    <t>8. Kişi</t>
  </si>
  <si>
    <t>9. Kişi</t>
  </si>
  <si>
    <t>Genel</t>
  </si>
  <si>
    <t>Deney adedi (n)</t>
  </si>
  <si>
    <t>Standart Ölçüm Belirsizliği 
[s / Karekök (n)]</t>
  </si>
  <si>
    <t xml:space="preserve">Cihazla Ölçüm Yapılan Değişkenlerin 
Ortalama Değerleri (Elle girilecekse), </t>
  </si>
  <si>
    <t xml:space="preserve">Cihazla Ölçüm Yapılan Değişkenlerin 
Ortalama Değerleri (Otomatik alınacaksa), </t>
  </si>
  <si>
    <t>1. Bağımsız Değişken İçin Hassasiyet veya Türev Fonksiyonu ve Sayısal Olarak Hassasiyet Katsayısı</t>
  </si>
  <si>
    <t>Deney Sonucu Ortalaması</t>
  </si>
  <si>
    <t xml:space="preserve">[(Mak - Min)*100/Ortalama)], % r 
</t>
  </si>
  <si>
    <t>Revizyon No. / Tarihi</t>
  </si>
  <si>
    <t>Rev. No. / Tarih</t>
  </si>
  <si>
    <t>F 0 16 00 70</t>
  </si>
  <si>
    <t>F 0 16 00 69</t>
  </si>
  <si>
    <t>KONT-7</t>
  </si>
  <si>
    <t>KONT-8</t>
  </si>
  <si>
    <t>KONT-9</t>
  </si>
  <si>
    <t>KONT-10</t>
  </si>
  <si>
    <t>Deneyin Yapıldığı Tarih Aaralığı</t>
  </si>
  <si>
    <t>Sayfa No.</t>
  </si>
  <si>
    <t xml:space="preserve"> 1/1</t>
  </si>
  <si>
    <t>DENEY VERİSİ  İÇİN TEKRARLANABİLİRLİK DEĞERLENDİRMESİ</t>
  </si>
  <si>
    <t>CİHAZ VERİSİ İÇİN TEKRARLANABİLİRLİK DEĞERLENDİRMESİ</t>
  </si>
  <si>
    <t>DENEY SONUCU VERİSİ İÇİN TEKRARLANABİLİRLİK DEĞERLENDİRMESİ</t>
  </si>
  <si>
    <t>Deney Numunesi No. (N)</t>
  </si>
  <si>
    <t>Deney No., (n),  (Tekrar Okuma)</t>
  </si>
  <si>
    <t xml:space="preserve">F 0 16 00 69 </t>
  </si>
  <si>
    <t>Deney Sonuçlarının Standart Sapması (sr)</t>
  </si>
  <si>
    <t>Deney Sonuçları % Standart Sapma, %sr</t>
  </si>
  <si>
    <t>Tekrarlanabilirlik (Kesinlik), %r</t>
  </si>
  <si>
    <t>sr</t>
  </si>
  <si>
    <t>Xort</t>
  </si>
  <si>
    <t>Maksimum Standard Sapma, smaks</t>
  </si>
  <si>
    <t>Deney Sonucu Sayısı, n</t>
  </si>
  <si>
    <t>Tüm Verilerin Ortalaması, Xort</t>
  </si>
  <si>
    <t>Standard No. Deney Metodu</t>
  </si>
  <si>
    <t>Tekrarlanabilirlik Standard Ölçüm Belirsizliği, us</t>
  </si>
  <si>
    <t>04/Nisan 2020</t>
  </si>
  <si>
    <t>Rev No./Tarih:  04/ 0420</t>
  </si>
  <si>
    <t>Rev 04 / 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</si>
</sst>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0.0000000"/>
    <numFmt numFmtId="167" formatCode="0.0000"/>
    <numFmt numFmtId="168" formatCode="0.000000"/>
    <numFmt numFmtId="169" formatCode="0.00000"/>
    <numFmt numFmtId="170" formatCode="0.0000\ &quot;MPa&quot;"/>
    <numFmt numFmtId="171" formatCode="0.00000000"/>
    <numFmt numFmtId="172" formatCode="&quot;+ - %&quot;\ 0.00"/>
  </numFmts>
  <fonts count="5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10"/>
      <color indexed="10"/>
      <name val="Arial Tur"/>
      <charset val="162"/>
    </font>
    <font>
      <b/>
      <sz val="14"/>
      <color indexed="10"/>
      <name val="Arial Tur"/>
      <charset val="162"/>
    </font>
    <font>
      <sz val="8"/>
      <color indexed="81"/>
      <name val="Tahoma"/>
      <family val="2"/>
      <charset val="162"/>
    </font>
    <font>
      <sz val="12"/>
      <name val="Arial Tur"/>
      <charset val="162"/>
    </font>
    <font>
      <sz val="12"/>
      <color indexed="10"/>
      <name val="Arial Tur"/>
      <charset val="162"/>
    </font>
    <font>
      <b/>
      <sz val="10"/>
      <color indexed="62"/>
      <name val="Arial Tur"/>
      <charset val="162"/>
    </font>
    <font>
      <b/>
      <sz val="18"/>
      <color indexed="62"/>
      <name val="Arial Tur"/>
      <charset val="162"/>
    </font>
    <font>
      <b/>
      <sz val="8"/>
      <color indexed="81"/>
      <name val="Tahoma"/>
      <family val="2"/>
      <charset val="162"/>
    </font>
    <font>
      <b/>
      <sz val="12"/>
      <color indexed="10"/>
      <name val="Arial Tur"/>
      <charset val="162"/>
    </font>
    <font>
      <b/>
      <sz val="18"/>
      <color indexed="10"/>
      <name val="Arial Tur"/>
      <charset val="162"/>
    </font>
    <font>
      <b/>
      <sz val="36"/>
      <color indexed="10"/>
      <name val="Arial Tur"/>
      <charset val="162"/>
    </font>
    <font>
      <sz val="36"/>
      <name val="Arial Tur"/>
      <charset val="162"/>
    </font>
    <font>
      <sz val="48"/>
      <name val="Arial Tur"/>
      <charset val="162"/>
    </font>
    <font>
      <sz val="7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indexed="81"/>
      <name val="Tahoma"/>
      <family val="2"/>
      <charset val="162"/>
    </font>
    <font>
      <b/>
      <sz val="11"/>
      <name val="Times New Roman"/>
      <family val="1"/>
      <charset val="162"/>
    </font>
    <font>
      <b/>
      <sz val="10"/>
      <color indexed="10"/>
      <name val="Arial Tur"/>
      <charset val="162"/>
    </font>
    <font>
      <sz val="12"/>
      <name val="Arial"/>
      <family val="2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9"/>
      <color indexed="8"/>
      <name val="Tahoma"/>
      <family val="2"/>
      <charset val="162"/>
    </font>
    <font>
      <sz val="9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rgb="FFFF0000"/>
      <name val="Arial Tur"/>
      <charset val="162"/>
    </font>
    <font>
      <sz val="10"/>
      <color rgb="FFFF0000"/>
      <name val="Arial Tur"/>
      <charset val="16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2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 vertical="center"/>
      <protection locked="0"/>
    </xf>
    <xf numFmtId="164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hidden="1"/>
    </xf>
    <xf numFmtId="166" fontId="2" fillId="0" borderId="3" xfId="0" applyNumberFormat="1" applyFont="1" applyBorder="1" applyAlignment="1" applyProtection="1">
      <alignment horizontal="center" vertical="center"/>
      <protection hidden="1"/>
    </xf>
    <xf numFmtId="169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68" fontId="1" fillId="0" borderId="2" xfId="0" applyNumberFormat="1" applyFont="1" applyBorder="1" applyAlignment="1" applyProtection="1">
      <alignment vertical="center" wrapText="1"/>
      <protection hidden="1"/>
    </xf>
    <xf numFmtId="172" fontId="10" fillId="0" borderId="3" xfId="0" applyNumberFormat="1" applyFont="1" applyFill="1" applyBorder="1" applyAlignment="1" applyProtection="1">
      <alignment horizontal="center" vertical="center"/>
      <protection hidden="1"/>
    </xf>
    <xf numFmtId="169" fontId="10" fillId="2" borderId="5" xfId="0" applyNumberFormat="1" applyFont="1" applyFill="1" applyBorder="1" applyAlignment="1" applyProtection="1">
      <alignment horizontal="center" vertical="center"/>
      <protection hidden="1"/>
    </xf>
    <xf numFmtId="170" fontId="10" fillId="0" borderId="5" xfId="0" applyNumberFormat="1" applyFont="1" applyBorder="1" applyAlignment="1" applyProtection="1">
      <alignment vertical="center"/>
      <protection hidden="1"/>
    </xf>
    <xf numFmtId="168" fontId="1" fillId="0" borderId="5" xfId="0" applyNumberFormat="1" applyFont="1" applyBorder="1" applyAlignment="1" applyProtection="1">
      <alignment vertical="center" wrapText="1"/>
      <protection hidden="1"/>
    </xf>
    <xf numFmtId="172" fontId="10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4" fillId="3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7" fillId="0" borderId="5" xfId="0" applyFont="1" applyBorder="1" applyProtection="1"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2" fontId="12" fillId="3" borderId="2" xfId="0" applyNumberFormat="1" applyFont="1" applyFill="1" applyBorder="1" applyAlignment="1" applyProtection="1">
      <alignment horizontal="center" vertical="center"/>
      <protection locked="0"/>
    </xf>
    <xf numFmtId="167" fontId="12" fillId="3" borderId="2" xfId="0" applyNumberFormat="1" applyFont="1" applyFill="1" applyBorder="1" applyAlignment="1" applyProtection="1">
      <alignment horizontal="center" vertical="center"/>
      <protection locked="0"/>
    </xf>
    <xf numFmtId="167" fontId="7" fillId="0" borderId="2" xfId="0" applyNumberFormat="1" applyFont="1" applyBorder="1" applyAlignment="1" applyProtection="1">
      <alignment horizontal="center" vertical="center"/>
      <protection hidden="1"/>
    </xf>
    <xf numFmtId="167" fontId="8" fillId="3" borderId="2" xfId="0" applyNumberFormat="1" applyFont="1" applyFill="1" applyBorder="1" applyAlignment="1" applyProtection="1">
      <alignment horizontal="center" vertical="center"/>
      <protection locked="0"/>
    </xf>
    <xf numFmtId="167" fontId="7" fillId="0" borderId="3" xfId="0" applyNumberFormat="1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>
      <alignment horizontal="left" vertical="center" wrapText="1"/>
    </xf>
    <xf numFmtId="0" fontId="29" fillId="0" borderId="2" xfId="0" quotePrefix="1" applyNumberFormat="1" applyFont="1" applyBorder="1" applyAlignment="1">
      <alignment horizontal="left" vertical="center" wrapText="1"/>
    </xf>
    <xf numFmtId="49" fontId="29" fillId="0" borderId="2" xfId="0" quotePrefix="1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4" fontId="37" fillId="0" borderId="2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67" fontId="29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2" fontId="37" fillId="0" borderId="2" xfId="0" applyNumberFormat="1" applyFont="1" applyFill="1" applyBorder="1" applyAlignment="1">
      <alignment horizontal="center" vertical="center" wrapText="1"/>
    </xf>
    <xf numFmtId="17" fontId="29" fillId="0" borderId="2" xfId="0" quotePrefix="1" applyNumberFormat="1" applyFont="1" applyBorder="1" applyAlignment="1">
      <alignment horizontal="left" vertical="center" wrapText="1"/>
    </xf>
    <xf numFmtId="0" fontId="43" fillId="0" borderId="3" xfId="0" applyFont="1" applyBorder="1" applyAlignment="1" applyProtection="1">
      <alignment horizontal="center" vertical="center" wrapText="1"/>
      <protection hidden="1"/>
    </xf>
    <xf numFmtId="0" fontId="43" fillId="0" borderId="1" xfId="0" applyFont="1" applyBorder="1" applyAlignment="1" applyProtection="1">
      <alignment horizontal="center" vertical="center"/>
      <protection hidden="1"/>
    </xf>
    <xf numFmtId="0" fontId="42" fillId="0" borderId="2" xfId="0" applyFont="1" applyBorder="1" applyAlignment="1" applyProtection="1">
      <alignment horizontal="center" vertical="center"/>
      <protection hidden="1"/>
    </xf>
    <xf numFmtId="0" fontId="42" fillId="0" borderId="2" xfId="0" applyFont="1" applyBorder="1" applyProtection="1">
      <protection hidden="1"/>
    </xf>
    <xf numFmtId="2" fontId="43" fillId="0" borderId="3" xfId="0" applyNumberFormat="1" applyFont="1" applyBorder="1" applyAlignment="1" applyProtection="1">
      <alignment horizontal="center" vertical="center"/>
      <protection hidden="1"/>
    </xf>
    <xf numFmtId="0" fontId="48" fillId="0" borderId="1" xfId="0" applyFont="1" applyBorder="1" applyAlignment="1" applyProtection="1">
      <alignment vertical="center" wrapText="1"/>
      <protection hidden="1"/>
    </xf>
    <xf numFmtId="164" fontId="47" fillId="6" borderId="2" xfId="0" applyNumberFormat="1" applyFont="1" applyFill="1" applyBorder="1" applyAlignment="1" applyProtection="1">
      <alignment horizontal="center" vertical="center"/>
      <protection hidden="1"/>
    </xf>
    <xf numFmtId="2" fontId="47" fillId="6" borderId="2" xfId="0" applyNumberFormat="1" applyFont="1" applyFill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2" fontId="7" fillId="0" borderId="2" xfId="0" applyNumberFormat="1" applyFont="1" applyBorder="1" applyAlignment="1" applyProtection="1">
      <alignment horizontal="center" vertical="center"/>
      <protection hidden="1"/>
    </xf>
    <xf numFmtId="2" fontId="7" fillId="0" borderId="3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43" fillId="0" borderId="2" xfId="0" applyFont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left" vertical="center" wrapText="1"/>
      <protection hidden="1"/>
    </xf>
    <xf numFmtId="0" fontId="31" fillId="0" borderId="8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left" vertical="center" wrapText="1"/>
      <protection hidden="1"/>
    </xf>
    <xf numFmtId="17" fontId="31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24" fillId="0" borderId="10" xfId="0" applyFont="1" applyBorder="1" applyAlignment="1" applyProtection="1">
      <alignment horizontal="left" vertical="center" wrapText="1"/>
      <protection hidden="1"/>
    </xf>
    <xf numFmtId="49" fontId="31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16" fontId="31" fillId="0" borderId="3" xfId="0" quotePrefix="1" applyNumberFormat="1" applyFont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6" fontId="9" fillId="0" borderId="2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171" fontId="9" fillId="0" borderId="2" xfId="0" applyNumberFormat="1" applyFont="1" applyFill="1" applyBorder="1" applyAlignment="1" applyProtection="1">
      <alignment horizontal="center" vertical="center"/>
      <protection hidden="1"/>
    </xf>
    <xf numFmtId="2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2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2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 wrapText="1"/>
      <protection hidden="1"/>
    </xf>
    <xf numFmtId="0" fontId="29" fillId="0" borderId="8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29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18" fillId="0" borderId="10" xfId="0" applyFont="1" applyBorder="1" applyAlignment="1" applyProtection="1">
      <alignment horizontal="left" vertical="center" wrapText="1"/>
      <protection hidden="1"/>
    </xf>
    <xf numFmtId="15" fontId="29" fillId="0" borderId="3" xfId="0" quotePrefix="1" applyNumberFormat="1" applyFont="1" applyBorder="1" applyAlignment="1" applyProtection="1">
      <alignment horizontal="left" vertical="center" wrapText="1"/>
      <protection hidden="1"/>
    </xf>
    <xf numFmtId="16" fontId="18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0" borderId="3" xfId="0" quotePrefix="1" applyNumberFormat="1" applyFont="1" applyBorder="1" applyAlignment="1" applyProtection="1">
      <alignment horizontal="left" vertical="center" wrapText="1"/>
      <protection locked="0"/>
    </xf>
    <xf numFmtId="16" fontId="39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3" xfId="0" quotePrefix="1" applyNumberFormat="1" applyFont="1" applyBorder="1" applyAlignment="1" applyProtection="1">
      <alignment horizontal="left" vertical="center" wrapText="1"/>
      <protection hidden="1"/>
    </xf>
    <xf numFmtId="16" fontId="18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52" fillId="0" borderId="7" xfId="0" applyFont="1" applyBorder="1" applyAlignment="1" applyProtection="1">
      <alignment horizontal="left" vertical="center" wrapText="1"/>
      <protection hidden="1"/>
    </xf>
    <xf numFmtId="0" fontId="52" fillId="0" borderId="8" xfId="0" applyFont="1" applyBorder="1" applyAlignment="1" applyProtection="1">
      <alignment horizontal="left" vertical="center" wrapText="1"/>
      <protection hidden="1"/>
    </xf>
    <xf numFmtId="0" fontId="52" fillId="0" borderId="2" xfId="0" applyFont="1" applyBorder="1" applyAlignment="1" applyProtection="1">
      <alignment horizontal="left" vertical="center" wrapText="1"/>
      <protection hidden="1"/>
    </xf>
    <xf numFmtId="164" fontId="42" fillId="3" borderId="2" xfId="0" applyNumberFormat="1" applyFont="1" applyFill="1" applyBorder="1" applyAlignment="1" applyProtection="1">
      <alignment horizontal="center" vertical="center"/>
      <protection hidden="1"/>
    </xf>
    <xf numFmtId="2" fontId="42" fillId="3" borderId="2" xfId="0" applyNumberFormat="1" applyFont="1" applyFill="1" applyBorder="1" applyAlignment="1" applyProtection="1">
      <alignment horizontal="center" vertical="center"/>
      <protection hidden="1"/>
    </xf>
    <xf numFmtId="0" fontId="42" fillId="0" borderId="2" xfId="0" applyFont="1" applyBorder="1" applyAlignment="1" applyProtection="1">
      <alignment vertical="center"/>
      <protection hidden="1"/>
    </xf>
    <xf numFmtId="0" fontId="0" fillId="0" borderId="3" xfId="0" applyBorder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2" fontId="32" fillId="0" borderId="2" xfId="0" applyNumberFormat="1" applyFont="1" applyBorder="1" applyAlignment="1" applyProtection="1">
      <alignment horizontal="center" vertical="center" wrapText="1"/>
      <protection hidden="1"/>
    </xf>
    <xf numFmtId="1" fontId="32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2" xfId="0" applyNumberFormat="1" applyFont="1" applyBorder="1" applyAlignment="1" applyProtection="1">
      <alignment horizontal="center" vertical="center" wrapText="1"/>
      <protection hidden="1"/>
    </xf>
    <xf numFmtId="165" fontId="29" fillId="0" borderId="2" xfId="0" applyNumberFormat="1" applyFont="1" applyBorder="1" applyAlignment="1" applyProtection="1">
      <alignment horizontal="center" vertical="center" wrapText="1"/>
      <protection hidden="1"/>
    </xf>
    <xf numFmtId="167" fontId="29" fillId="0" borderId="2" xfId="0" applyNumberFormat="1" applyFont="1" applyBorder="1" applyAlignment="1" applyProtection="1">
      <alignment horizontal="center" vertical="center" wrapText="1"/>
      <protection hidden="1"/>
    </xf>
    <xf numFmtId="0" fontId="38" fillId="0" borderId="2" xfId="0" applyFont="1" applyBorder="1" applyAlignment="1" applyProtection="1">
      <alignment horizontal="center" vertical="center" wrapText="1"/>
      <protection locked="0"/>
    </xf>
    <xf numFmtId="164" fontId="3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7" fillId="0" borderId="2" xfId="0" applyNumberFormat="1" applyFont="1" applyBorder="1" applyAlignment="1" applyProtection="1">
      <alignment horizontal="center" vertical="center" wrapText="1"/>
      <protection locked="0"/>
    </xf>
    <xf numFmtId="164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164" fontId="32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49" fontId="38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38" fillId="0" borderId="2" xfId="0" quotePrefix="1" applyNumberFormat="1" applyFont="1" applyBorder="1" applyAlignment="1" applyProtection="1">
      <alignment vertical="center" wrapText="1"/>
      <protection locked="0"/>
    </xf>
    <xf numFmtId="49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17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51" fillId="0" borderId="2" xfId="0" applyFont="1" applyBorder="1" applyAlignment="1" applyProtection="1">
      <alignment vertical="center"/>
      <protection locked="0"/>
    </xf>
    <xf numFmtId="0" fontId="51" fillId="0" borderId="3" xfId="0" applyFont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38" fillId="0" borderId="3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hidden="1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3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3" xfId="0" quotePrefix="1" applyNumberFormat="1" applyFont="1" applyBorder="1" applyAlignment="1" applyProtection="1">
      <alignment horizontal="left" vertical="center" wrapText="1"/>
    </xf>
    <xf numFmtId="16" fontId="18" fillId="0" borderId="11" xfId="0" quotePrefix="1" applyNumberFormat="1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left" vertical="center" wrapText="1"/>
      <protection hidden="1"/>
    </xf>
    <xf numFmtId="0" fontId="29" fillId="0" borderId="14" xfId="0" applyFont="1" applyBorder="1" applyAlignment="1" applyProtection="1">
      <alignment horizontal="left" vertical="center" wrapText="1"/>
      <protection hidden="1"/>
    </xf>
    <xf numFmtId="0" fontId="24" fillId="0" borderId="17" xfId="0" applyNumberFormat="1" applyFont="1" applyBorder="1" applyAlignment="1" applyProtection="1">
      <alignment horizontal="left" vertical="center" wrapText="1"/>
      <protection hidden="1"/>
    </xf>
    <xf numFmtId="0" fontId="24" fillId="0" borderId="14" xfId="0" applyNumberFormat="1" applyFont="1" applyBorder="1" applyAlignment="1" applyProtection="1">
      <alignment horizontal="left" vertical="center" wrapText="1"/>
      <protection hidden="1"/>
    </xf>
    <xf numFmtId="0" fontId="29" fillId="5" borderId="17" xfId="0" applyFont="1" applyFill="1" applyBorder="1" applyAlignment="1" applyProtection="1">
      <alignment horizontal="center" vertical="center" wrapText="1"/>
      <protection hidden="1"/>
    </xf>
    <xf numFmtId="0" fontId="29" fillId="5" borderId="13" xfId="0" applyFont="1" applyFill="1" applyBorder="1" applyAlignment="1" applyProtection="1">
      <alignment horizontal="center" vertical="center" wrapText="1"/>
      <protection hidden="1"/>
    </xf>
    <xf numFmtId="0" fontId="29" fillId="5" borderId="14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29" fillId="0" borderId="2" xfId="0" applyFont="1" applyBorder="1" applyAlignment="1" applyProtection="1">
      <alignment horizontal="left" vertical="center" wrapText="1"/>
      <protection hidden="1"/>
    </xf>
    <xf numFmtId="0" fontId="29" fillId="0" borderId="2" xfId="0" applyNumberFormat="1" applyFont="1" applyBorder="1" applyAlignment="1" applyProtection="1">
      <alignment horizontal="left" vertical="center" wrapText="1"/>
      <protection hidden="1"/>
    </xf>
    <xf numFmtId="0" fontId="29" fillId="0" borderId="17" xfId="0" applyNumberFormat="1" applyFont="1" applyBorder="1" applyAlignment="1" applyProtection="1">
      <alignment horizontal="left" vertical="center" wrapText="1"/>
      <protection hidden="1"/>
    </xf>
    <xf numFmtId="0" fontId="29" fillId="0" borderId="14" xfId="0" applyNumberFormat="1" applyFont="1" applyBorder="1" applyAlignment="1" applyProtection="1">
      <alignment horizontal="left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hidden="1"/>
    </xf>
    <xf numFmtId="0" fontId="29" fillId="0" borderId="19" xfId="0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29" fillId="0" borderId="13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9" fillId="0" borderId="15" xfId="0" applyFont="1" applyBorder="1" applyAlignment="1" applyProtection="1">
      <alignment horizontal="left" vertical="center" wrapText="1"/>
      <protection hidden="1"/>
    </xf>
    <xf numFmtId="0" fontId="29" fillId="0" borderId="16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wrapText="1"/>
      <protection hidden="1"/>
    </xf>
    <xf numFmtId="0" fontId="18" fillId="0" borderId="10" xfId="0" applyFont="1" applyBorder="1" applyAlignment="1" applyProtection="1">
      <alignment horizont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49" fontId="38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38" fillId="0" borderId="18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left" vertical="top" wrapText="1"/>
      <protection hidden="1"/>
    </xf>
    <xf numFmtId="0" fontId="25" fillId="0" borderId="17" xfId="0" applyFont="1" applyBorder="1" applyAlignment="1" applyProtection="1">
      <alignment horizontal="left" vertical="top" wrapText="1"/>
      <protection hidden="1"/>
    </xf>
    <xf numFmtId="0" fontId="25" fillId="0" borderId="13" xfId="0" applyFont="1" applyBorder="1" applyAlignment="1" applyProtection="1">
      <alignment horizontal="left" vertical="top" wrapText="1"/>
      <protection hidden="1"/>
    </xf>
    <xf numFmtId="0" fontId="25" fillId="0" borderId="14" xfId="0" applyFont="1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5" fillId="2" borderId="2" xfId="0" applyFont="1" applyFill="1" applyBorder="1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166" fontId="10" fillId="0" borderId="2" xfId="0" applyNumberFormat="1" applyFont="1" applyFill="1" applyBorder="1" applyAlignment="1" applyProtection="1">
      <alignment horizontal="center" vertical="center"/>
      <protection hidden="1"/>
    </xf>
    <xf numFmtId="166" fontId="0" fillId="0" borderId="2" xfId="0" applyNumberFormat="1" applyFill="1" applyBorder="1" applyAlignment="1" applyProtection="1">
      <alignment horizontal="center" vertical="center"/>
      <protection hidden="1"/>
    </xf>
    <xf numFmtId="166" fontId="0" fillId="0" borderId="3" xfId="0" applyNumberForma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18" fillId="0" borderId="21" xfId="0" applyFont="1" applyBorder="1" applyAlignment="1" applyProtection="1">
      <alignment horizontal="center" wrapText="1"/>
      <protection hidden="1"/>
    </xf>
    <xf numFmtId="0" fontId="18" fillId="0" borderId="7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left" vertical="top" wrapText="1"/>
      <protection hidden="1"/>
    </xf>
    <xf numFmtId="2" fontId="12" fillId="0" borderId="2" xfId="0" applyNumberFormat="1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29" fillId="0" borderId="17" xfId="0" applyNumberFormat="1" applyFont="1" applyBorder="1" applyAlignment="1">
      <alignment horizontal="right" vertical="center" wrapText="1"/>
    </xf>
    <xf numFmtId="0" fontId="29" fillId="0" borderId="14" xfId="0" applyNumberFormat="1" applyFont="1" applyBorder="1" applyAlignment="1">
      <alignment horizontal="right" vertical="center" wrapText="1"/>
    </xf>
    <xf numFmtId="0" fontId="29" fillId="0" borderId="17" xfId="0" applyFont="1" applyBorder="1" applyAlignment="1">
      <alignment horizontal="right" wrapText="1"/>
    </xf>
    <xf numFmtId="0" fontId="29" fillId="0" borderId="14" xfId="0" applyFont="1" applyBorder="1" applyAlignment="1">
      <alignment horizontal="right" wrapText="1"/>
    </xf>
    <xf numFmtId="0" fontId="29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49" fontId="29" fillId="0" borderId="10" xfId="0" quotePrefix="1" applyNumberFormat="1" applyFont="1" applyBorder="1" applyAlignment="1">
      <alignment horizontal="left" vertical="center" wrapText="1"/>
    </xf>
    <xf numFmtId="49" fontId="29" fillId="0" borderId="18" xfId="0" quotePrefix="1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7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right" vertical="center" wrapText="1"/>
    </xf>
    <xf numFmtId="0" fontId="29" fillId="0" borderId="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wrapText="1"/>
      <protection hidden="1"/>
    </xf>
    <xf numFmtId="0" fontId="19" fillId="0" borderId="2" xfId="0" applyFont="1" applyBorder="1" applyAlignment="1" applyProtection="1">
      <alignment horizontal="center" wrapText="1"/>
      <protection hidden="1"/>
    </xf>
    <xf numFmtId="0" fontId="20" fillId="0" borderId="23" xfId="0" applyFont="1" applyBorder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20" fillId="0" borderId="24" xfId="0" applyFont="1" applyBorder="1" applyAlignment="1" applyProtection="1">
      <alignment horizontal="center" vertical="center" wrapText="1"/>
      <protection hidden="1"/>
    </xf>
    <xf numFmtId="0" fontId="20" fillId="0" borderId="25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26" xfId="0" applyFont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wrapText="1"/>
      <protection hidden="1"/>
    </xf>
    <xf numFmtId="0" fontId="32" fillId="0" borderId="2" xfId="0" applyFont="1" applyBorder="1" applyAlignment="1" applyProtection="1">
      <alignment horizontal="center" wrapText="1"/>
      <protection hidden="1"/>
    </xf>
    <xf numFmtId="0" fontId="40" fillId="0" borderId="2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2" fontId="7" fillId="0" borderId="2" xfId="0" applyNumberFormat="1" applyFont="1" applyBorder="1" applyAlignment="1" applyProtection="1">
      <alignment horizontal="center" vertical="center"/>
      <protection hidden="1"/>
    </xf>
    <xf numFmtId="2" fontId="7" fillId="0" borderId="3" xfId="0" applyNumberFormat="1" applyFont="1" applyBorder="1" applyAlignment="1" applyProtection="1">
      <alignment horizontal="center" vertical="center"/>
      <protection hidden="1"/>
    </xf>
    <xf numFmtId="165" fontId="7" fillId="0" borderId="2" xfId="0" applyNumberFormat="1" applyFont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hidden="1"/>
    </xf>
    <xf numFmtId="49" fontId="7" fillId="0" borderId="2" xfId="0" applyNumberFormat="1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3" fillId="0" borderId="27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left" vertical="center" wrapText="1"/>
      <protection hidden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24" fillId="0" borderId="25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26" xfId="0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0" applyNumberFormat="1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center" vertical="center" wrapText="1"/>
      <protection hidden="1"/>
    </xf>
    <xf numFmtId="0" fontId="52" fillId="0" borderId="2" xfId="0" applyFont="1" applyBorder="1" applyAlignment="1" applyProtection="1">
      <alignment horizontal="left" vertical="center" wrapText="1"/>
      <protection hidden="1"/>
    </xf>
    <xf numFmtId="16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52" fillId="0" borderId="3" xfId="0" quotePrefix="1" applyNumberFormat="1" applyFont="1" applyBorder="1" applyAlignment="1" applyProtection="1">
      <alignment horizontal="left" vertical="center" wrapText="1"/>
      <protection hidden="1"/>
    </xf>
    <xf numFmtId="0" fontId="43" fillId="0" borderId="2" xfId="0" applyFont="1" applyBorder="1" applyAlignment="1" applyProtection="1">
      <alignment horizontal="center" vertical="center"/>
      <protection hidden="1"/>
    </xf>
    <xf numFmtId="0" fontId="49" fillId="0" borderId="7" xfId="0" applyFont="1" applyBorder="1" applyAlignment="1" applyProtection="1">
      <alignment horizontal="center" vertical="center" wrapText="1"/>
      <protection hidden="1"/>
    </xf>
    <xf numFmtId="0" fontId="50" fillId="0" borderId="2" xfId="0" applyFont="1" applyBorder="1" applyAlignment="1" applyProtection="1">
      <alignment horizontal="center" vertical="center" wrapText="1"/>
      <protection hidden="1"/>
    </xf>
    <xf numFmtId="0" fontId="48" fillId="0" borderId="2" xfId="0" applyFont="1" applyBorder="1" applyAlignment="1" applyProtection="1">
      <alignment horizontal="center" vertical="center" wrapText="1"/>
      <protection hidden="1"/>
    </xf>
    <xf numFmtId="0" fontId="48" fillId="0" borderId="2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hidden="1"/>
    </xf>
    <xf numFmtId="0" fontId="42" fillId="0" borderId="2" xfId="0" applyFont="1" applyBorder="1" applyAlignment="1" applyProtection="1">
      <alignment horizontal="left" vertical="center" wrapText="1"/>
      <protection hidden="1"/>
    </xf>
    <xf numFmtId="0" fontId="42" fillId="0" borderId="4" xfId="0" applyFont="1" applyBorder="1" applyAlignment="1" applyProtection="1">
      <alignment horizontal="left" vertical="top" wrapText="1"/>
      <protection hidden="1"/>
    </xf>
    <xf numFmtId="0" fontId="42" fillId="0" borderId="5" xfId="0" applyFont="1" applyBorder="1" applyAlignment="1" applyProtection="1">
      <alignment horizontal="left" vertical="top" wrapText="1"/>
      <protection hidden="1"/>
    </xf>
    <xf numFmtId="0" fontId="42" fillId="0" borderId="6" xfId="0" applyFont="1" applyBorder="1" applyAlignment="1" applyProtection="1">
      <alignment horizontal="left" vertical="top" wrapText="1"/>
      <protection hidden="1"/>
    </xf>
    <xf numFmtId="0" fontId="43" fillId="0" borderId="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3" Type="http://schemas.openxmlformats.org/officeDocument/2006/relationships/image" Target="../media/image20.emf"/><Relationship Id="rId7" Type="http://schemas.openxmlformats.org/officeDocument/2006/relationships/image" Target="../media/image24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6" Type="http://schemas.openxmlformats.org/officeDocument/2006/relationships/image" Target="../media/image23.emf"/><Relationship Id="rId5" Type="http://schemas.openxmlformats.org/officeDocument/2006/relationships/image" Target="../media/image22.emf"/><Relationship Id="rId10" Type="http://schemas.openxmlformats.org/officeDocument/2006/relationships/image" Target="../media/image27.emf"/><Relationship Id="rId4" Type="http://schemas.openxmlformats.org/officeDocument/2006/relationships/image" Target="../media/image21.emf"/><Relationship Id="rId9" Type="http://schemas.openxmlformats.org/officeDocument/2006/relationships/image" Target="../media/image26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3" Type="http://schemas.openxmlformats.org/officeDocument/2006/relationships/image" Target="../media/image21.emf"/><Relationship Id="rId7" Type="http://schemas.openxmlformats.org/officeDocument/2006/relationships/image" Target="../media/image30.emf"/><Relationship Id="rId2" Type="http://schemas.openxmlformats.org/officeDocument/2006/relationships/image" Target="../media/image20.emf"/><Relationship Id="rId1" Type="http://schemas.openxmlformats.org/officeDocument/2006/relationships/image" Target="../media/image18.emf"/><Relationship Id="rId6" Type="http://schemas.openxmlformats.org/officeDocument/2006/relationships/image" Target="../media/image23.emf"/><Relationship Id="rId5" Type="http://schemas.openxmlformats.org/officeDocument/2006/relationships/image" Target="../media/image29.emf"/><Relationship Id="rId10" Type="http://schemas.openxmlformats.org/officeDocument/2006/relationships/image" Target="../media/image33.emf"/><Relationship Id="rId4" Type="http://schemas.openxmlformats.org/officeDocument/2006/relationships/image" Target="../media/image19.emf"/><Relationship Id="rId9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161925</xdr:rowOff>
    </xdr:from>
    <xdr:to>
      <xdr:col>0</xdr:col>
      <xdr:colOff>1079500</xdr:colOff>
      <xdr:row>3</xdr:row>
      <xdr:rowOff>152400</xdr:rowOff>
    </xdr:to>
    <xdr:pic>
      <xdr:nvPicPr>
        <xdr:cNvPr id="31808" name="Resim 1" descr="dsi_logo_son">
          <a:extLst>
            <a:ext uri="{FF2B5EF4-FFF2-40B4-BE49-F238E27FC236}">
              <a16:creationId xmlns:a16="http://schemas.microsoft.com/office/drawing/2014/main" id="{00000000-0008-0000-0000-000040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9000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20</xdr:row>
          <xdr:rowOff>200025</xdr:rowOff>
        </xdr:from>
        <xdr:to>
          <xdr:col>4</xdr:col>
          <xdr:colOff>1790700</xdr:colOff>
          <xdr:row>20</xdr:row>
          <xdr:rowOff>571500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32</xdr:row>
          <xdr:rowOff>295275</xdr:rowOff>
        </xdr:from>
        <xdr:to>
          <xdr:col>6</xdr:col>
          <xdr:colOff>952500</xdr:colOff>
          <xdr:row>32</xdr:row>
          <xdr:rowOff>838200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22</xdr:row>
          <xdr:rowOff>104775</xdr:rowOff>
        </xdr:from>
        <xdr:to>
          <xdr:col>4</xdr:col>
          <xdr:colOff>1828800</xdr:colOff>
          <xdr:row>22</xdr:row>
          <xdr:rowOff>447675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25</xdr:row>
          <xdr:rowOff>123825</xdr:rowOff>
        </xdr:from>
        <xdr:to>
          <xdr:col>8</xdr:col>
          <xdr:colOff>1057275</xdr:colOff>
          <xdr:row>25</xdr:row>
          <xdr:rowOff>609600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26</xdr:row>
          <xdr:rowOff>114300</xdr:rowOff>
        </xdr:from>
        <xdr:to>
          <xdr:col>8</xdr:col>
          <xdr:colOff>1114425</xdr:colOff>
          <xdr:row>26</xdr:row>
          <xdr:rowOff>647700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27</xdr:row>
          <xdr:rowOff>76200</xdr:rowOff>
        </xdr:from>
        <xdr:to>
          <xdr:col>8</xdr:col>
          <xdr:colOff>1133475</xdr:colOff>
          <xdr:row>27</xdr:row>
          <xdr:rowOff>609600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28</xdr:row>
          <xdr:rowOff>85725</xdr:rowOff>
        </xdr:from>
        <xdr:to>
          <xdr:col>8</xdr:col>
          <xdr:colOff>1095375</xdr:colOff>
          <xdr:row>28</xdr:row>
          <xdr:rowOff>619125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29</xdr:row>
          <xdr:rowOff>104775</xdr:rowOff>
        </xdr:from>
        <xdr:to>
          <xdr:col>8</xdr:col>
          <xdr:colOff>1095375</xdr:colOff>
          <xdr:row>29</xdr:row>
          <xdr:rowOff>638175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33</xdr:row>
          <xdr:rowOff>190500</xdr:rowOff>
        </xdr:from>
        <xdr:to>
          <xdr:col>6</xdr:col>
          <xdr:colOff>1028700</xdr:colOff>
          <xdr:row>33</xdr:row>
          <xdr:rowOff>685800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32</xdr:row>
          <xdr:rowOff>104775</xdr:rowOff>
        </xdr:from>
        <xdr:to>
          <xdr:col>8</xdr:col>
          <xdr:colOff>1552575</xdr:colOff>
          <xdr:row>32</xdr:row>
          <xdr:rowOff>828675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1019175</xdr:colOff>
          <xdr:row>33</xdr:row>
          <xdr:rowOff>114300</xdr:rowOff>
        </xdr:from>
        <xdr:to>
          <xdr:col>8</xdr:col>
          <xdr:colOff>1524000</xdr:colOff>
          <xdr:row>33</xdr:row>
          <xdr:rowOff>695325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85725</xdr:rowOff>
        </xdr:from>
        <xdr:to>
          <xdr:col>9</xdr:col>
          <xdr:colOff>257175</xdr:colOff>
          <xdr:row>24</xdr:row>
          <xdr:rowOff>847725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152400</xdr:colOff>
      <xdr:row>0</xdr:row>
      <xdr:rowOff>152400</xdr:rowOff>
    </xdr:from>
    <xdr:to>
      <xdr:col>1</xdr:col>
      <xdr:colOff>485775</xdr:colOff>
      <xdr:row>3</xdr:row>
      <xdr:rowOff>9525</xdr:rowOff>
    </xdr:to>
    <xdr:pic>
      <xdr:nvPicPr>
        <xdr:cNvPr id="1614" name="Resim 1" descr="dsi_logo_son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1200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76200</xdr:rowOff>
        </xdr:from>
        <xdr:to>
          <xdr:col>7</xdr:col>
          <xdr:colOff>1171575</xdr:colOff>
          <xdr:row>23</xdr:row>
          <xdr:rowOff>676275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25</xdr:row>
          <xdr:rowOff>85725</xdr:rowOff>
        </xdr:from>
        <xdr:to>
          <xdr:col>6</xdr:col>
          <xdr:colOff>495300</xdr:colOff>
          <xdr:row>25</xdr:row>
          <xdr:rowOff>638175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26</xdr:row>
          <xdr:rowOff>85725</xdr:rowOff>
        </xdr:from>
        <xdr:to>
          <xdr:col>6</xdr:col>
          <xdr:colOff>495300</xdr:colOff>
          <xdr:row>26</xdr:row>
          <xdr:rowOff>714375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27</xdr:row>
          <xdr:rowOff>85725</xdr:rowOff>
        </xdr:from>
        <xdr:to>
          <xdr:col>6</xdr:col>
          <xdr:colOff>571500</xdr:colOff>
          <xdr:row>27</xdr:row>
          <xdr:rowOff>676275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1248833</xdr:colOff>
      <xdr:row>30</xdr:row>
      <xdr:rowOff>347133</xdr:rowOff>
    </xdr:from>
    <xdr:ext cx="770735" cy="398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Metin kutusu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4289750" y="16070710"/>
              <a:ext cx="64859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4" name="Metin kutusu 3"/>
            <xdr:cNvSpPr txBox="1"/>
          </xdr:nvSpPr>
          <xdr:spPr>
            <a:xfrm>
              <a:off x="4289750" y="16070710"/>
              <a:ext cx="64859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</a:rPr>
                <a:t>𝑈_(𝐵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4</xdr:col>
      <xdr:colOff>1333499</xdr:colOff>
      <xdr:row>31</xdr:row>
      <xdr:rowOff>275167</xdr:rowOff>
    </xdr:from>
    <xdr:ext cx="738234" cy="3853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Metin kutusu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/>
          </xdr:nvSpPr>
          <xdr:spPr>
            <a:xfrm>
              <a:off x="4349016" y="16839386"/>
              <a:ext cx="66992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2" name="Metin kutusu 21"/>
            <xdr:cNvSpPr txBox="1"/>
          </xdr:nvSpPr>
          <xdr:spPr>
            <a:xfrm>
              <a:off x="4349016" y="16839386"/>
              <a:ext cx="669925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r-TR" sz="1600" b="0" i="0">
                  <a:latin typeface="Cambria Math" panose="02040503050406030204" pitchFamily="18" charset="0"/>
                </a:rPr>
                <a:t>𝑈_(𝐴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3</xdr:col>
      <xdr:colOff>181219</xdr:colOff>
      <xdr:row>32</xdr:row>
      <xdr:rowOff>360891</xdr:rowOff>
    </xdr:from>
    <xdr:ext cx="2679000" cy="3786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Metin kutusu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2461846" y="17714220"/>
              <a:ext cx="2555844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tr-TR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𝐴𝐵</m:t>
                            </m:r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𝑇𝑖𝑝𝑖</m:t>
                            </m:r>
                          </m:sub>
                        </m:s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  <m:r>
                      <a:rPr lang="tr-TR" sz="16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3" name="Metin kutusu 22"/>
            <xdr:cNvSpPr txBox="1"/>
          </xdr:nvSpPr>
          <xdr:spPr>
            <a:xfrm xmlns:a="http://schemas.openxmlformats.org/drawingml/2006/main">
              <a:off x="2461846" y="17714220"/>
              <a:ext cx="2555844" cy="37253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pPr/>
              <a:r>
                <a:rPr lang="tr-TR" sz="1600" b="0" i="0">
                  <a:latin typeface="Cambria Math" panose="02040503050406030204" pitchFamily="18" charset="0"/>
                </a:rPr>
                <a:t>〖𝑈_(𝐴𝐵 𝑇𝑖𝑝𝑖)=𝑈〗_(𝐴 𝑇𝑖𝑝𝑖)+𝑈_(𝐵 𝑇𝑖𝑝𝑖)</a:t>
              </a:r>
              <a:endParaRPr lang="tr-TR" sz="1600"/>
            </a:p>
          </xdr:txBody>
        </xdr:sp>
      </mc:Fallback>
    </mc:AlternateContent>
    <xdr:clientData/>
  </xdr:oneCellAnchor>
  <xdr:oneCellAnchor>
    <xdr:from>
      <xdr:col>4</xdr:col>
      <xdr:colOff>220133</xdr:colOff>
      <xdr:row>33</xdr:row>
      <xdr:rowOff>369358</xdr:rowOff>
    </xdr:from>
    <xdr:ext cx="1547499" cy="3545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Metin kutusu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>
              <a:off x="3395133" y="18669000"/>
              <a:ext cx="1634067" cy="372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tr-T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tr-TR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𝑈</m:t>
                            </m:r>
                          </m:e>
                          <m:sub>
                            <m:r>
                              <a:rPr lang="tr-TR" sz="16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=2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𝐴𝐵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r-TR" sz="1600" b="0" i="1">
                            <a:latin typeface="Cambria Math" panose="02040503050406030204" pitchFamily="18" charset="0"/>
                          </a:rPr>
                          <m:t>𝑇𝑖𝑝𝑖</m:t>
                        </m:r>
                      </m:sub>
                    </m:sSub>
                  </m:oMath>
                </m:oMathPara>
              </a14:m>
              <a:endParaRPr lang="tr-TR" sz="1600"/>
            </a:p>
          </xdr:txBody>
        </xdr:sp>
      </mc:Choice>
      <mc:Fallback xmlns="">
        <xdr:sp macro="" textlink="">
          <xdr:nvSpPr>
            <xdr:cNvPr id="24" name="Metin kutusu 23"/>
            <xdr:cNvSpPr txBox="1"/>
          </xdr:nvSpPr>
          <xdr:spPr>
            <a:xfrm xmlns:a="http://schemas.openxmlformats.org/drawingml/2006/main">
              <a:off x="3395133" y="18669000"/>
              <a:ext cx="1634067" cy="37253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pPr/>
              <a:r>
                <a:rPr lang="tr-TR" sz="1600" b="0" i="0">
                  <a:latin typeface="Cambria Math" panose="02040503050406030204" pitchFamily="18" charset="0"/>
                </a:rPr>
                <a:t>〖𝑈_𝑇=2</a:t>
              </a:r>
              <a:r>
                <a:rPr lang="tr-TR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tr-TR" sz="1600" b="0" i="0">
                  <a:latin typeface="Cambria Math" panose="02040503050406030204" pitchFamily="18" charset="0"/>
                </a:rPr>
                <a:t>𝑈〗_(𝐴𝐵 𝑇𝑖𝑝𝑖)</a:t>
              </a:r>
              <a:endParaRPr lang="tr-TR" sz="16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21</xdr:row>
          <xdr:rowOff>152400</xdr:rowOff>
        </xdr:from>
        <xdr:to>
          <xdr:col>4</xdr:col>
          <xdr:colOff>1762125</xdr:colOff>
          <xdr:row>21</xdr:row>
          <xdr:rowOff>428625</xdr:rowOff>
        </xdr:to>
        <xdr:sp macro="" textlink="">
          <xdr:nvSpPr>
            <xdr:cNvPr id="1349" name="Object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219075</xdr:rowOff>
    </xdr:from>
    <xdr:to>
      <xdr:col>0</xdr:col>
      <xdr:colOff>904875</xdr:colOff>
      <xdr:row>3</xdr:row>
      <xdr:rowOff>123825</xdr:rowOff>
    </xdr:to>
    <xdr:pic>
      <xdr:nvPicPr>
        <xdr:cNvPr id="31363" name="Resim 1" descr="dsi_logo_son">
          <a:extLst>
            <a:ext uri="{FF2B5EF4-FFF2-40B4-BE49-F238E27FC236}">
              <a16:creationId xmlns:a16="http://schemas.microsoft.com/office/drawing/2014/main" id="{00000000-0008-0000-0200-000083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781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133350</xdr:colOff>
      <xdr:row>0</xdr:row>
      <xdr:rowOff>219075</xdr:rowOff>
    </xdr:from>
    <xdr:to>
      <xdr:col>13</xdr:col>
      <xdr:colOff>923925</xdr:colOff>
      <xdr:row>3</xdr:row>
      <xdr:rowOff>123825</xdr:rowOff>
    </xdr:to>
    <xdr:pic>
      <xdr:nvPicPr>
        <xdr:cNvPr id="31364" name="Resim 1" descr="dsi_logo_son">
          <a:extLst>
            <a:ext uri="{FF2B5EF4-FFF2-40B4-BE49-F238E27FC236}">
              <a16:creationId xmlns:a16="http://schemas.microsoft.com/office/drawing/2014/main" id="{00000000-0008-0000-0200-000084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219075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133350</xdr:colOff>
      <xdr:row>0</xdr:row>
      <xdr:rowOff>228600</xdr:rowOff>
    </xdr:from>
    <xdr:to>
      <xdr:col>26</xdr:col>
      <xdr:colOff>914400</xdr:colOff>
      <xdr:row>3</xdr:row>
      <xdr:rowOff>142875</xdr:rowOff>
    </xdr:to>
    <xdr:pic>
      <xdr:nvPicPr>
        <xdr:cNvPr id="31365" name="Resim 1" descr="dsi_logo_son">
          <a:extLst>
            <a:ext uri="{FF2B5EF4-FFF2-40B4-BE49-F238E27FC236}">
              <a16:creationId xmlns:a16="http://schemas.microsoft.com/office/drawing/2014/main" id="{00000000-0008-0000-0200-000085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43</xdr:row>
      <xdr:rowOff>200025</xdr:rowOff>
    </xdr:from>
    <xdr:to>
      <xdr:col>0</xdr:col>
      <xdr:colOff>904875</xdr:colOff>
      <xdr:row>47</xdr:row>
      <xdr:rowOff>28575</xdr:rowOff>
    </xdr:to>
    <xdr:pic>
      <xdr:nvPicPr>
        <xdr:cNvPr id="31366" name="Resim 1" descr="dsi_logo_son">
          <a:extLst>
            <a:ext uri="{FF2B5EF4-FFF2-40B4-BE49-F238E27FC236}">
              <a16:creationId xmlns:a16="http://schemas.microsoft.com/office/drawing/2014/main" id="{00000000-0008-0000-0200-000086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001625"/>
          <a:ext cx="7810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123825</xdr:colOff>
      <xdr:row>43</xdr:row>
      <xdr:rowOff>200025</xdr:rowOff>
    </xdr:from>
    <xdr:to>
      <xdr:col>13</xdr:col>
      <xdr:colOff>914400</xdr:colOff>
      <xdr:row>47</xdr:row>
      <xdr:rowOff>0</xdr:rowOff>
    </xdr:to>
    <xdr:pic>
      <xdr:nvPicPr>
        <xdr:cNvPr id="31367" name="Resim 1" descr="dsi_logo_son">
          <a:extLst>
            <a:ext uri="{FF2B5EF4-FFF2-40B4-BE49-F238E27FC236}">
              <a16:creationId xmlns:a16="http://schemas.microsoft.com/office/drawing/2014/main" id="{00000000-0008-0000-0200-000087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3001625"/>
          <a:ext cx="7905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161925</xdr:colOff>
      <xdr:row>43</xdr:row>
      <xdr:rowOff>200025</xdr:rowOff>
    </xdr:from>
    <xdr:to>
      <xdr:col>26</xdr:col>
      <xdr:colOff>895350</xdr:colOff>
      <xdr:row>47</xdr:row>
      <xdr:rowOff>38100</xdr:rowOff>
    </xdr:to>
    <xdr:pic>
      <xdr:nvPicPr>
        <xdr:cNvPr id="31368" name="Resim 1" descr="dsi_logo_son">
          <a:extLst>
            <a:ext uri="{FF2B5EF4-FFF2-40B4-BE49-F238E27FC236}">
              <a16:creationId xmlns:a16="http://schemas.microsoft.com/office/drawing/2014/main" id="{00000000-0008-0000-0200-000088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0" y="13001625"/>
          <a:ext cx="733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11</xdr:row>
          <xdr:rowOff>47625</xdr:rowOff>
        </xdr:from>
        <xdr:to>
          <xdr:col>6</xdr:col>
          <xdr:colOff>790575</xdr:colOff>
          <xdr:row>11</xdr:row>
          <xdr:rowOff>266700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504825</xdr:colOff>
      <xdr:row>11</xdr:row>
      <xdr:rowOff>47625</xdr:rowOff>
    </xdr:from>
    <xdr:to>
      <xdr:col>7</xdr:col>
      <xdr:colOff>733425</xdr:colOff>
      <xdr:row>12</xdr:row>
      <xdr:rowOff>0</xdr:rowOff>
    </xdr:to>
    <xdr:pic>
      <xdr:nvPicPr>
        <xdr:cNvPr id="32959" name="Picture 2">
          <a:extLst>
            <a:ext uri="{FF2B5EF4-FFF2-40B4-BE49-F238E27FC236}">
              <a16:creationId xmlns:a16="http://schemas.microsoft.com/office/drawing/2014/main" id="{00000000-0008-0000-0300-0000BF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819400"/>
          <a:ext cx="2286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600075</xdr:colOff>
          <xdr:row>11</xdr:row>
          <xdr:rowOff>47625</xdr:rowOff>
        </xdr:from>
        <xdr:to>
          <xdr:col>24</xdr:col>
          <xdr:colOff>790575</xdr:colOff>
          <xdr:row>11</xdr:row>
          <xdr:rowOff>266700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457200</xdr:colOff>
          <xdr:row>11</xdr:row>
          <xdr:rowOff>28575</xdr:rowOff>
        </xdr:from>
        <xdr:to>
          <xdr:col>25</xdr:col>
          <xdr:colOff>685800</xdr:colOff>
          <xdr:row>12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581025</xdr:colOff>
          <xdr:row>11</xdr:row>
          <xdr:rowOff>38100</xdr:rowOff>
        </xdr:from>
        <xdr:to>
          <xdr:col>33</xdr:col>
          <xdr:colOff>771525</xdr:colOff>
          <xdr:row>11</xdr:row>
          <xdr:rowOff>257175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466725</xdr:colOff>
          <xdr:row>11</xdr:row>
          <xdr:rowOff>47625</xdr:rowOff>
        </xdr:from>
        <xdr:to>
          <xdr:col>34</xdr:col>
          <xdr:colOff>657225</xdr:colOff>
          <xdr:row>11</xdr:row>
          <xdr:rowOff>266700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571500</xdr:colOff>
          <xdr:row>11</xdr:row>
          <xdr:rowOff>38100</xdr:rowOff>
        </xdr:from>
        <xdr:to>
          <xdr:col>42</xdr:col>
          <xdr:colOff>762000</xdr:colOff>
          <xdr:row>11</xdr:row>
          <xdr:rowOff>257175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</xdr:colOff>
          <xdr:row>11</xdr:row>
          <xdr:rowOff>38100</xdr:rowOff>
        </xdr:from>
        <xdr:to>
          <xdr:col>43</xdr:col>
          <xdr:colOff>657225</xdr:colOff>
          <xdr:row>11</xdr:row>
          <xdr:rowOff>257175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466725</xdr:colOff>
          <xdr:row>11</xdr:row>
          <xdr:rowOff>38100</xdr:rowOff>
        </xdr:from>
        <xdr:to>
          <xdr:col>15</xdr:col>
          <xdr:colOff>657225</xdr:colOff>
          <xdr:row>11</xdr:row>
          <xdr:rowOff>257175</xdr:rowOff>
        </xdr:to>
        <xdr:sp macro="" textlink="">
          <xdr:nvSpPr>
            <xdr:cNvPr id="4134" name="Object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495300</xdr:colOff>
      <xdr:row>11</xdr:row>
      <xdr:rowOff>47625</xdr:rowOff>
    </xdr:from>
    <xdr:to>
      <xdr:col>16</xdr:col>
      <xdr:colOff>714375</xdr:colOff>
      <xdr:row>12</xdr:row>
      <xdr:rowOff>0</xdr:rowOff>
    </xdr:to>
    <xdr:pic>
      <xdr:nvPicPr>
        <xdr:cNvPr id="32960" name="Picture 39">
          <a:extLst>
            <a:ext uri="{FF2B5EF4-FFF2-40B4-BE49-F238E27FC236}">
              <a16:creationId xmlns:a16="http://schemas.microsoft.com/office/drawing/2014/main" id="{00000000-0008-0000-0300-0000C0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2819400"/>
          <a:ext cx="219075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35</xdr:row>
          <xdr:rowOff>276225</xdr:rowOff>
        </xdr:from>
        <xdr:to>
          <xdr:col>4</xdr:col>
          <xdr:colOff>714375</xdr:colOff>
          <xdr:row>36</xdr:row>
          <xdr:rowOff>333375</xdr:rowOff>
        </xdr:to>
        <xdr:sp macro="" textlink="">
          <xdr:nvSpPr>
            <xdr:cNvPr id="4136" name="Object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37</xdr:row>
          <xdr:rowOff>38100</xdr:rowOff>
        </xdr:from>
        <xdr:to>
          <xdr:col>4</xdr:col>
          <xdr:colOff>714375</xdr:colOff>
          <xdr:row>37</xdr:row>
          <xdr:rowOff>381000</xdr:rowOff>
        </xdr:to>
        <xdr:sp macro="" textlink="">
          <xdr:nvSpPr>
            <xdr:cNvPr id="4137" name="Object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0</xdr:rowOff>
        </xdr:from>
        <xdr:to>
          <xdr:col>4</xdr:col>
          <xdr:colOff>581025</xdr:colOff>
          <xdr:row>32</xdr:row>
          <xdr:rowOff>295275</xdr:rowOff>
        </xdr:to>
        <xdr:sp macro="" textlink="">
          <xdr:nvSpPr>
            <xdr:cNvPr id="4138" name="Object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0</xdr:rowOff>
        </xdr:from>
        <xdr:to>
          <xdr:col>4</xdr:col>
          <xdr:colOff>542925</xdr:colOff>
          <xdr:row>33</xdr:row>
          <xdr:rowOff>276225</xdr:rowOff>
        </xdr:to>
        <xdr:sp macro="" textlink="">
          <xdr:nvSpPr>
            <xdr:cNvPr id="4139" name="Object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36</xdr:row>
          <xdr:rowOff>38100</xdr:rowOff>
        </xdr:from>
        <xdr:to>
          <xdr:col>13</xdr:col>
          <xdr:colOff>638175</xdr:colOff>
          <xdr:row>36</xdr:row>
          <xdr:rowOff>333375</xdr:rowOff>
        </xdr:to>
        <xdr:sp macro="" textlink="">
          <xdr:nvSpPr>
            <xdr:cNvPr id="4140" name="Object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37</xdr:row>
          <xdr:rowOff>38100</xdr:rowOff>
        </xdr:from>
        <xdr:to>
          <xdr:col>13</xdr:col>
          <xdr:colOff>676275</xdr:colOff>
          <xdr:row>37</xdr:row>
          <xdr:rowOff>352425</xdr:rowOff>
        </xdr:to>
        <xdr:sp macro="" textlink="">
          <xdr:nvSpPr>
            <xdr:cNvPr id="4141" name="Object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32</xdr:row>
          <xdr:rowOff>0</xdr:rowOff>
        </xdr:from>
        <xdr:to>
          <xdr:col>13</xdr:col>
          <xdr:colOff>581025</xdr:colOff>
          <xdr:row>32</xdr:row>
          <xdr:rowOff>295275</xdr:rowOff>
        </xdr:to>
        <xdr:sp macro="" textlink="">
          <xdr:nvSpPr>
            <xdr:cNvPr id="4142" name="Object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33</xdr:row>
          <xdr:rowOff>0</xdr:rowOff>
        </xdr:from>
        <xdr:to>
          <xdr:col>13</xdr:col>
          <xdr:colOff>542925</xdr:colOff>
          <xdr:row>33</xdr:row>
          <xdr:rowOff>276225</xdr:rowOff>
        </xdr:to>
        <xdr:sp macro="" textlink="">
          <xdr:nvSpPr>
            <xdr:cNvPr id="4143" name="Object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36</xdr:row>
          <xdr:rowOff>38100</xdr:rowOff>
        </xdr:from>
        <xdr:to>
          <xdr:col>22</xdr:col>
          <xdr:colOff>647700</xdr:colOff>
          <xdr:row>36</xdr:row>
          <xdr:rowOff>342900</xdr:rowOff>
        </xdr:to>
        <xdr:sp macro="" textlink="">
          <xdr:nvSpPr>
            <xdr:cNvPr id="4144" name="Object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37</xdr:row>
          <xdr:rowOff>38100</xdr:rowOff>
        </xdr:from>
        <xdr:to>
          <xdr:col>22</xdr:col>
          <xdr:colOff>657225</xdr:colOff>
          <xdr:row>37</xdr:row>
          <xdr:rowOff>342900</xdr:rowOff>
        </xdr:to>
        <xdr:sp macro="" textlink="">
          <xdr:nvSpPr>
            <xdr:cNvPr id="4145" name="Object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276225</xdr:colOff>
          <xdr:row>32</xdr:row>
          <xdr:rowOff>0</xdr:rowOff>
        </xdr:from>
        <xdr:to>
          <xdr:col>22</xdr:col>
          <xdr:colOff>581025</xdr:colOff>
          <xdr:row>32</xdr:row>
          <xdr:rowOff>295275</xdr:rowOff>
        </xdr:to>
        <xdr:sp macro="" textlink="">
          <xdr:nvSpPr>
            <xdr:cNvPr id="4146" name="Object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304800</xdr:colOff>
          <xdr:row>33</xdr:row>
          <xdr:rowOff>0</xdr:rowOff>
        </xdr:from>
        <xdr:to>
          <xdr:col>22</xdr:col>
          <xdr:colOff>542925</xdr:colOff>
          <xdr:row>33</xdr:row>
          <xdr:rowOff>276225</xdr:rowOff>
        </xdr:to>
        <xdr:sp macro="" textlink="">
          <xdr:nvSpPr>
            <xdr:cNvPr id="4147" name="Object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36</xdr:row>
          <xdr:rowOff>38100</xdr:rowOff>
        </xdr:from>
        <xdr:to>
          <xdr:col>31</xdr:col>
          <xdr:colOff>638175</xdr:colOff>
          <xdr:row>36</xdr:row>
          <xdr:rowOff>333375</xdr:rowOff>
        </xdr:to>
        <xdr:sp macro="" textlink="">
          <xdr:nvSpPr>
            <xdr:cNvPr id="4148" name="Object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37</xdr:row>
          <xdr:rowOff>38100</xdr:rowOff>
        </xdr:from>
        <xdr:to>
          <xdr:col>31</xdr:col>
          <xdr:colOff>638175</xdr:colOff>
          <xdr:row>37</xdr:row>
          <xdr:rowOff>333375</xdr:rowOff>
        </xdr:to>
        <xdr:sp macro="" textlink="">
          <xdr:nvSpPr>
            <xdr:cNvPr id="4149" name="Object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276225</xdr:colOff>
          <xdr:row>32</xdr:row>
          <xdr:rowOff>0</xdr:rowOff>
        </xdr:from>
        <xdr:to>
          <xdr:col>31</xdr:col>
          <xdr:colOff>581025</xdr:colOff>
          <xdr:row>32</xdr:row>
          <xdr:rowOff>295275</xdr:rowOff>
        </xdr:to>
        <xdr:sp macro="" textlink="">
          <xdr:nvSpPr>
            <xdr:cNvPr id="4150" name="Object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0</xdr:rowOff>
        </xdr:from>
        <xdr:to>
          <xdr:col>31</xdr:col>
          <xdr:colOff>523875</xdr:colOff>
          <xdr:row>33</xdr:row>
          <xdr:rowOff>276225</xdr:rowOff>
        </xdr:to>
        <xdr:sp macro="" textlink="">
          <xdr:nvSpPr>
            <xdr:cNvPr id="4151" name="Object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36</xdr:row>
          <xdr:rowOff>38100</xdr:rowOff>
        </xdr:from>
        <xdr:to>
          <xdr:col>40</xdr:col>
          <xdr:colOff>638175</xdr:colOff>
          <xdr:row>36</xdr:row>
          <xdr:rowOff>333375</xdr:rowOff>
        </xdr:to>
        <xdr:sp macro="" textlink="">
          <xdr:nvSpPr>
            <xdr:cNvPr id="4152" name="Object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37</xdr:row>
          <xdr:rowOff>38100</xdr:rowOff>
        </xdr:from>
        <xdr:to>
          <xdr:col>40</xdr:col>
          <xdr:colOff>647700</xdr:colOff>
          <xdr:row>37</xdr:row>
          <xdr:rowOff>333375</xdr:rowOff>
        </xdr:to>
        <xdr:sp macro="" textlink="">
          <xdr:nvSpPr>
            <xdr:cNvPr id="4153" name="Object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276225</xdr:colOff>
          <xdr:row>32</xdr:row>
          <xdr:rowOff>0</xdr:rowOff>
        </xdr:from>
        <xdr:to>
          <xdr:col>40</xdr:col>
          <xdr:colOff>571500</xdr:colOff>
          <xdr:row>32</xdr:row>
          <xdr:rowOff>295275</xdr:rowOff>
        </xdr:to>
        <xdr:sp macro="" textlink="">
          <xdr:nvSpPr>
            <xdr:cNvPr id="4154" name="Object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295275</xdr:colOff>
          <xdr:row>33</xdr:row>
          <xdr:rowOff>0</xdr:rowOff>
        </xdr:from>
        <xdr:to>
          <xdr:col>40</xdr:col>
          <xdr:colOff>523875</xdr:colOff>
          <xdr:row>33</xdr:row>
          <xdr:rowOff>276225</xdr:rowOff>
        </xdr:to>
        <xdr:sp macro="" textlink="">
          <xdr:nvSpPr>
            <xdr:cNvPr id="4155" name="Object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276225</xdr:colOff>
      <xdr:row>0</xdr:row>
      <xdr:rowOff>152400</xdr:rowOff>
    </xdr:from>
    <xdr:to>
      <xdr:col>0</xdr:col>
      <xdr:colOff>1095375</xdr:colOff>
      <xdr:row>3</xdr:row>
      <xdr:rowOff>142875</xdr:rowOff>
    </xdr:to>
    <xdr:pic>
      <xdr:nvPicPr>
        <xdr:cNvPr id="32961" name="Resim 1" descr="dsi_logo_son">
          <a:extLst>
            <a:ext uri="{FF2B5EF4-FFF2-40B4-BE49-F238E27FC236}">
              <a16:creationId xmlns:a16="http://schemas.microsoft.com/office/drawing/2014/main" id="{00000000-0008-0000-0300-0000C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0</xdr:row>
      <xdr:rowOff>152400</xdr:rowOff>
    </xdr:from>
    <xdr:to>
      <xdr:col>9</xdr:col>
      <xdr:colOff>1104900</xdr:colOff>
      <xdr:row>3</xdr:row>
      <xdr:rowOff>142875</xdr:rowOff>
    </xdr:to>
    <xdr:pic>
      <xdr:nvPicPr>
        <xdr:cNvPr id="32962" name="Resim 1" descr="dsi_logo_son">
          <a:extLst>
            <a:ext uri="{FF2B5EF4-FFF2-40B4-BE49-F238E27FC236}">
              <a16:creationId xmlns:a16="http://schemas.microsoft.com/office/drawing/2014/main" id="{00000000-0008-0000-0300-0000C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52400"/>
          <a:ext cx="828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276225</xdr:colOff>
      <xdr:row>0</xdr:row>
      <xdr:rowOff>152400</xdr:rowOff>
    </xdr:from>
    <xdr:to>
      <xdr:col>18</xdr:col>
      <xdr:colOff>1095375</xdr:colOff>
      <xdr:row>3</xdr:row>
      <xdr:rowOff>142875</xdr:rowOff>
    </xdr:to>
    <xdr:pic>
      <xdr:nvPicPr>
        <xdr:cNvPr id="32963" name="Resim 1" descr="dsi_logo_son">
          <a:extLst>
            <a:ext uri="{FF2B5EF4-FFF2-40B4-BE49-F238E27FC236}">
              <a16:creationId xmlns:a16="http://schemas.microsoft.com/office/drawing/2014/main" id="{00000000-0008-0000-0300-0000C3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7900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276225</xdr:colOff>
      <xdr:row>0</xdr:row>
      <xdr:rowOff>152400</xdr:rowOff>
    </xdr:from>
    <xdr:to>
      <xdr:col>27</xdr:col>
      <xdr:colOff>1095375</xdr:colOff>
      <xdr:row>3</xdr:row>
      <xdr:rowOff>142875</xdr:rowOff>
    </xdr:to>
    <xdr:pic>
      <xdr:nvPicPr>
        <xdr:cNvPr id="32964" name="Resim 1" descr="dsi_logo_son">
          <a:extLst>
            <a:ext uri="{FF2B5EF4-FFF2-40B4-BE49-F238E27FC236}">
              <a16:creationId xmlns:a16="http://schemas.microsoft.com/office/drawing/2014/main" id="{00000000-0008-0000-0300-0000C4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7550" y="152400"/>
          <a:ext cx="819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276225</xdr:colOff>
      <xdr:row>0</xdr:row>
      <xdr:rowOff>152400</xdr:rowOff>
    </xdr:from>
    <xdr:to>
      <xdr:col>36</xdr:col>
      <xdr:colOff>1085850</xdr:colOff>
      <xdr:row>3</xdr:row>
      <xdr:rowOff>142875</xdr:rowOff>
    </xdr:to>
    <xdr:pic>
      <xdr:nvPicPr>
        <xdr:cNvPr id="32965" name="Resim 1" descr="dsi_logo_son">
          <a:extLst>
            <a:ext uri="{FF2B5EF4-FFF2-40B4-BE49-F238E27FC236}">
              <a16:creationId xmlns:a16="http://schemas.microsoft.com/office/drawing/2014/main" id="{00000000-0008-0000-0300-0000C5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3375" y="152400"/>
          <a:ext cx="809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11</xdr:row>
          <xdr:rowOff>38100</xdr:rowOff>
        </xdr:from>
        <xdr:to>
          <xdr:col>6</xdr:col>
          <xdr:colOff>685800</xdr:colOff>
          <xdr:row>11</xdr:row>
          <xdr:rowOff>257175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409575</xdr:colOff>
      <xdr:row>11</xdr:row>
      <xdr:rowOff>28575</xdr:rowOff>
    </xdr:from>
    <xdr:to>
      <xdr:col>7</xdr:col>
      <xdr:colOff>628650</xdr:colOff>
      <xdr:row>11</xdr:row>
      <xdr:rowOff>285750</xdr:rowOff>
    </xdr:to>
    <xdr:pic>
      <xdr:nvPicPr>
        <xdr:cNvPr id="33844" name="Picture 2">
          <a:extLst>
            <a:ext uri="{FF2B5EF4-FFF2-40B4-BE49-F238E27FC236}">
              <a16:creationId xmlns:a16="http://schemas.microsoft.com/office/drawing/2014/main" id="{00000000-0008-0000-0400-00003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076575"/>
          <a:ext cx="219075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36</xdr:row>
          <xdr:rowOff>38100</xdr:rowOff>
        </xdr:from>
        <xdr:to>
          <xdr:col>4</xdr:col>
          <xdr:colOff>609600</xdr:colOff>
          <xdr:row>36</xdr:row>
          <xdr:rowOff>314325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37</xdr:row>
          <xdr:rowOff>38100</xdr:rowOff>
        </xdr:from>
        <xdr:to>
          <xdr:col>4</xdr:col>
          <xdr:colOff>647700</xdr:colOff>
          <xdr:row>37</xdr:row>
          <xdr:rowOff>333375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533400</xdr:colOff>
          <xdr:row>11</xdr:row>
          <xdr:rowOff>38100</xdr:rowOff>
        </xdr:from>
        <xdr:to>
          <xdr:col>15</xdr:col>
          <xdr:colOff>723900</xdr:colOff>
          <xdr:row>11</xdr:row>
          <xdr:rowOff>257175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11</xdr:row>
          <xdr:rowOff>28575</xdr:rowOff>
        </xdr:from>
        <xdr:to>
          <xdr:col>16</xdr:col>
          <xdr:colOff>638175</xdr:colOff>
          <xdr:row>11</xdr:row>
          <xdr:rowOff>257175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600075</xdr:colOff>
          <xdr:row>11</xdr:row>
          <xdr:rowOff>47625</xdr:rowOff>
        </xdr:from>
        <xdr:to>
          <xdr:col>24</xdr:col>
          <xdr:colOff>790575</xdr:colOff>
          <xdr:row>11</xdr:row>
          <xdr:rowOff>266700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419100</xdr:colOff>
          <xdr:row>11</xdr:row>
          <xdr:rowOff>28575</xdr:rowOff>
        </xdr:from>
        <xdr:to>
          <xdr:col>25</xdr:col>
          <xdr:colOff>647700</xdr:colOff>
          <xdr:row>12</xdr:row>
          <xdr:rowOff>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533400</xdr:colOff>
          <xdr:row>11</xdr:row>
          <xdr:rowOff>38100</xdr:rowOff>
        </xdr:from>
        <xdr:to>
          <xdr:col>33</xdr:col>
          <xdr:colOff>723900</xdr:colOff>
          <xdr:row>11</xdr:row>
          <xdr:rowOff>257175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409575</xdr:colOff>
          <xdr:row>11</xdr:row>
          <xdr:rowOff>47625</xdr:rowOff>
        </xdr:from>
        <xdr:to>
          <xdr:col>34</xdr:col>
          <xdr:colOff>600075</xdr:colOff>
          <xdr:row>11</xdr:row>
          <xdr:rowOff>266700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561975</xdr:colOff>
          <xdr:row>11</xdr:row>
          <xdr:rowOff>38100</xdr:rowOff>
        </xdr:from>
        <xdr:to>
          <xdr:col>42</xdr:col>
          <xdr:colOff>752475</xdr:colOff>
          <xdr:row>11</xdr:row>
          <xdr:rowOff>257175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381000</xdr:colOff>
          <xdr:row>11</xdr:row>
          <xdr:rowOff>38100</xdr:rowOff>
        </xdr:from>
        <xdr:to>
          <xdr:col>43</xdr:col>
          <xdr:colOff>600075</xdr:colOff>
          <xdr:row>11</xdr:row>
          <xdr:rowOff>257175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66675</xdr:rowOff>
        </xdr:from>
        <xdr:to>
          <xdr:col>4</xdr:col>
          <xdr:colOff>523875</xdr:colOff>
          <xdr:row>32</xdr:row>
          <xdr:rowOff>295275</xdr:rowOff>
        </xdr:to>
        <xdr:sp macro="" textlink="">
          <xdr:nvSpPr>
            <xdr:cNvPr id="2095" name="Object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4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33</xdr:row>
          <xdr:rowOff>28575</xdr:rowOff>
        </xdr:from>
        <xdr:to>
          <xdr:col>4</xdr:col>
          <xdr:colOff>495300</xdr:colOff>
          <xdr:row>33</xdr:row>
          <xdr:rowOff>295275</xdr:rowOff>
        </xdr:to>
        <xdr:sp macro="" textlink="">
          <xdr:nvSpPr>
            <xdr:cNvPr id="2096" name="Object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4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36</xdr:row>
          <xdr:rowOff>66675</xdr:rowOff>
        </xdr:from>
        <xdr:to>
          <xdr:col>13</xdr:col>
          <xdr:colOff>600075</xdr:colOff>
          <xdr:row>36</xdr:row>
          <xdr:rowOff>371475</xdr:rowOff>
        </xdr:to>
        <xdr:sp macro="" textlink="">
          <xdr:nvSpPr>
            <xdr:cNvPr id="2118" name="Object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4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37</xdr:row>
          <xdr:rowOff>38100</xdr:rowOff>
        </xdr:from>
        <xdr:to>
          <xdr:col>13</xdr:col>
          <xdr:colOff>581025</xdr:colOff>
          <xdr:row>37</xdr:row>
          <xdr:rowOff>295275</xdr:rowOff>
        </xdr:to>
        <xdr:sp macro="" textlink="">
          <xdr:nvSpPr>
            <xdr:cNvPr id="2119" name="Object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4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32</xdr:row>
          <xdr:rowOff>0</xdr:rowOff>
        </xdr:from>
        <xdr:to>
          <xdr:col>13</xdr:col>
          <xdr:colOff>581025</xdr:colOff>
          <xdr:row>32</xdr:row>
          <xdr:rowOff>295275</xdr:rowOff>
        </xdr:to>
        <xdr:sp macro="" textlink="">
          <xdr:nvSpPr>
            <xdr:cNvPr id="2120" name="Object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4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33</xdr:row>
          <xdr:rowOff>0</xdr:rowOff>
        </xdr:from>
        <xdr:to>
          <xdr:col>13</xdr:col>
          <xdr:colOff>523875</xdr:colOff>
          <xdr:row>33</xdr:row>
          <xdr:rowOff>276225</xdr:rowOff>
        </xdr:to>
        <xdr:sp macro="" textlink="">
          <xdr:nvSpPr>
            <xdr:cNvPr id="2121" name="Object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4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36</xdr:row>
          <xdr:rowOff>38100</xdr:rowOff>
        </xdr:from>
        <xdr:to>
          <xdr:col>22</xdr:col>
          <xdr:colOff>609600</xdr:colOff>
          <xdr:row>36</xdr:row>
          <xdr:rowOff>314325</xdr:rowOff>
        </xdr:to>
        <xdr:sp macro="" textlink="">
          <xdr:nvSpPr>
            <xdr:cNvPr id="2122" name="Object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4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37</xdr:row>
          <xdr:rowOff>38100</xdr:rowOff>
        </xdr:from>
        <xdr:to>
          <xdr:col>22</xdr:col>
          <xdr:colOff>609600</xdr:colOff>
          <xdr:row>37</xdr:row>
          <xdr:rowOff>304800</xdr:rowOff>
        </xdr:to>
        <xdr:sp macro="" textlink="">
          <xdr:nvSpPr>
            <xdr:cNvPr id="2123" name="Object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4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276225</xdr:colOff>
          <xdr:row>32</xdr:row>
          <xdr:rowOff>0</xdr:rowOff>
        </xdr:from>
        <xdr:to>
          <xdr:col>22</xdr:col>
          <xdr:colOff>581025</xdr:colOff>
          <xdr:row>32</xdr:row>
          <xdr:rowOff>295275</xdr:rowOff>
        </xdr:to>
        <xdr:sp macro="" textlink="">
          <xdr:nvSpPr>
            <xdr:cNvPr id="2124" name="Object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4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33</xdr:row>
          <xdr:rowOff>0</xdr:rowOff>
        </xdr:from>
        <xdr:to>
          <xdr:col>22</xdr:col>
          <xdr:colOff>523875</xdr:colOff>
          <xdr:row>33</xdr:row>
          <xdr:rowOff>276225</xdr:rowOff>
        </xdr:to>
        <xdr:sp macro="" textlink="">
          <xdr:nvSpPr>
            <xdr:cNvPr id="2125" name="Object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4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36</xdr:row>
          <xdr:rowOff>38100</xdr:rowOff>
        </xdr:from>
        <xdr:to>
          <xdr:col>31</xdr:col>
          <xdr:colOff>600075</xdr:colOff>
          <xdr:row>36</xdr:row>
          <xdr:rowOff>304800</xdr:rowOff>
        </xdr:to>
        <xdr:sp macro="" textlink="">
          <xdr:nvSpPr>
            <xdr:cNvPr id="2126" name="Object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4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37</xdr:row>
          <xdr:rowOff>38100</xdr:rowOff>
        </xdr:from>
        <xdr:to>
          <xdr:col>31</xdr:col>
          <xdr:colOff>638175</xdr:colOff>
          <xdr:row>37</xdr:row>
          <xdr:rowOff>314325</xdr:rowOff>
        </xdr:to>
        <xdr:sp macro="" textlink="">
          <xdr:nvSpPr>
            <xdr:cNvPr id="2127" name="Object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4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276225</xdr:colOff>
          <xdr:row>32</xdr:row>
          <xdr:rowOff>0</xdr:rowOff>
        </xdr:from>
        <xdr:to>
          <xdr:col>31</xdr:col>
          <xdr:colOff>581025</xdr:colOff>
          <xdr:row>32</xdr:row>
          <xdr:rowOff>295275</xdr:rowOff>
        </xdr:to>
        <xdr:sp macro="" textlink="">
          <xdr:nvSpPr>
            <xdr:cNvPr id="2128" name="Object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4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0</xdr:rowOff>
        </xdr:from>
        <xdr:to>
          <xdr:col>31</xdr:col>
          <xdr:colOff>523875</xdr:colOff>
          <xdr:row>33</xdr:row>
          <xdr:rowOff>276225</xdr:rowOff>
        </xdr:to>
        <xdr:sp macro="" textlink="">
          <xdr:nvSpPr>
            <xdr:cNvPr id="2129" name="Object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4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36</xdr:row>
          <xdr:rowOff>38100</xdr:rowOff>
        </xdr:from>
        <xdr:to>
          <xdr:col>40</xdr:col>
          <xdr:colOff>638175</xdr:colOff>
          <xdr:row>36</xdr:row>
          <xdr:rowOff>333375</xdr:rowOff>
        </xdr:to>
        <xdr:sp macro="" textlink="">
          <xdr:nvSpPr>
            <xdr:cNvPr id="2130" name="Object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4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37</xdr:row>
          <xdr:rowOff>38100</xdr:rowOff>
        </xdr:from>
        <xdr:to>
          <xdr:col>40</xdr:col>
          <xdr:colOff>581025</xdr:colOff>
          <xdr:row>37</xdr:row>
          <xdr:rowOff>295275</xdr:rowOff>
        </xdr:to>
        <xdr:sp macro="" textlink="">
          <xdr:nvSpPr>
            <xdr:cNvPr id="2131" name="Object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4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276225</xdr:colOff>
          <xdr:row>32</xdr:row>
          <xdr:rowOff>0</xdr:rowOff>
        </xdr:from>
        <xdr:to>
          <xdr:col>40</xdr:col>
          <xdr:colOff>581025</xdr:colOff>
          <xdr:row>32</xdr:row>
          <xdr:rowOff>295275</xdr:rowOff>
        </xdr:to>
        <xdr:sp macro="" textlink="">
          <xdr:nvSpPr>
            <xdr:cNvPr id="2132" name="Object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4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295275</xdr:colOff>
          <xdr:row>33</xdr:row>
          <xdr:rowOff>0</xdr:rowOff>
        </xdr:from>
        <xdr:to>
          <xdr:col>40</xdr:col>
          <xdr:colOff>523875</xdr:colOff>
          <xdr:row>33</xdr:row>
          <xdr:rowOff>276225</xdr:rowOff>
        </xdr:to>
        <xdr:sp macro="" textlink="">
          <xdr:nvSpPr>
            <xdr:cNvPr id="2133" name="Object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4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266700</xdr:colOff>
      <xdr:row>0</xdr:row>
      <xdr:rowOff>47625</xdr:rowOff>
    </xdr:from>
    <xdr:to>
      <xdr:col>0</xdr:col>
      <xdr:colOff>1257300</xdr:colOff>
      <xdr:row>3</xdr:row>
      <xdr:rowOff>161925</xdr:rowOff>
    </xdr:to>
    <xdr:pic>
      <xdr:nvPicPr>
        <xdr:cNvPr id="33845" name="Resim 1" descr="dsi_logo_son">
          <a:extLst>
            <a:ext uri="{FF2B5EF4-FFF2-40B4-BE49-F238E27FC236}">
              <a16:creationId xmlns:a16="http://schemas.microsoft.com/office/drawing/2014/main" id="{00000000-0008-0000-0400-00003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990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0</xdr:row>
      <xdr:rowOff>123825</xdr:rowOff>
    </xdr:from>
    <xdr:to>
      <xdr:col>9</xdr:col>
      <xdr:colOff>1162050</xdr:colOff>
      <xdr:row>4</xdr:row>
      <xdr:rowOff>0</xdr:rowOff>
    </xdr:to>
    <xdr:pic>
      <xdr:nvPicPr>
        <xdr:cNvPr id="33846" name="Resim 1" descr="dsi_logo_son">
          <a:extLst>
            <a:ext uri="{FF2B5EF4-FFF2-40B4-BE49-F238E27FC236}">
              <a16:creationId xmlns:a16="http://schemas.microsoft.com/office/drawing/2014/main" id="{00000000-0008-0000-0400-00003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23825"/>
          <a:ext cx="923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238125</xdr:colOff>
      <xdr:row>0</xdr:row>
      <xdr:rowOff>123825</xdr:rowOff>
    </xdr:from>
    <xdr:to>
      <xdr:col>18</xdr:col>
      <xdr:colOff>1171575</xdr:colOff>
      <xdr:row>4</xdr:row>
      <xdr:rowOff>0</xdr:rowOff>
    </xdr:to>
    <xdr:pic>
      <xdr:nvPicPr>
        <xdr:cNvPr id="33847" name="Resim 1" descr="dsi_logo_son">
          <a:extLst>
            <a:ext uri="{FF2B5EF4-FFF2-40B4-BE49-F238E27FC236}">
              <a16:creationId xmlns:a16="http://schemas.microsoft.com/office/drawing/2014/main" id="{00000000-0008-0000-0400-00003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8675" y="123825"/>
          <a:ext cx="933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238125</xdr:colOff>
      <xdr:row>0</xdr:row>
      <xdr:rowOff>123825</xdr:rowOff>
    </xdr:from>
    <xdr:to>
      <xdr:col>27</xdr:col>
      <xdr:colOff>1162050</xdr:colOff>
      <xdr:row>4</xdr:row>
      <xdr:rowOff>0</xdr:rowOff>
    </xdr:to>
    <xdr:pic>
      <xdr:nvPicPr>
        <xdr:cNvPr id="33848" name="Resim 1" descr="dsi_logo_son">
          <a:extLst>
            <a:ext uri="{FF2B5EF4-FFF2-40B4-BE49-F238E27FC236}">
              <a16:creationId xmlns:a16="http://schemas.microsoft.com/office/drawing/2014/main" id="{00000000-0008-0000-0400-00003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0" y="123825"/>
          <a:ext cx="923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238125</xdr:colOff>
      <xdr:row>0</xdr:row>
      <xdr:rowOff>123825</xdr:rowOff>
    </xdr:from>
    <xdr:to>
      <xdr:col>36</xdr:col>
      <xdr:colOff>1171575</xdr:colOff>
      <xdr:row>4</xdr:row>
      <xdr:rowOff>0</xdr:rowOff>
    </xdr:to>
    <xdr:pic>
      <xdr:nvPicPr>
        <xdr:cNvPr id="33849" name="Resim 1" descr="dsi_logo_son">
          <a:extLst>
            <a:ext uri="{FF2B5EF4-FFF2-40B4-BE49-F238E27FC236}">
              <a16:creationId xmlns:a16="http://schemas.microsoft.com/office/drawing/2014/main" id="{00000000-0008-0000-0400-00003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0" y="123825"/>
          <a:ext cx="933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193675</xdr:rowOff>
    </xdr:from>
    <xdr:to>
      <xdr:col>0</xdr:col>
      <xdr:colOff>1384300</xdr:colOff>
      <xdr:row>4</xdr:row>
      <xdr:rowOff>21197</xdr:rowOff>
    </xdr:to>
    <xdr:pic>
      <xdr:nvPicPr>
        <xdr:cNvPr id="3298" name="Resim 1" descr="dsi_logo_son">
          <a:extLst>
            <a:ext uri="{FF2B5EF4-FFF2-40B4-BE49-F238E27FC236}">
              <a16:creationId xmlns:a16="http://schemas.microsoft.com/office/drawing/2014/main" id="{00000000-0008-0000-0500-0000E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3675"/>
          <a:ext cx="1130300" cy="81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21" Type="http://schemas.openxmlformats.org/officeDocument/2006/relationships/image" Target="../media/image10.emf"/><Relationship Id="rId34" Type="http://schemas.openxmlformats.org/officeDocument/2006/relationships/oleObject" Target="../embeddings/oleObject16.bin"/><Relationship Id="rId7" Type="http://schemas.openxmlformats.org/officeDocument/2006/relationships/image" Target="../media/image3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comments" Target="../comments1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3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7.emf"/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26.bin"/><Relationship Id="rId18" Type="http://schemas.openxmlformats.org/officeDocument/2006/relationships/image" Target="../media/image22.emf"/><Relationship Id="rId26" Type="http://schemas.openxmlformats.org/officeDocument/2006/relationships/oleObject" Target="../embeddings/oleObject34.bin"/><Relationship Id="rId39" Type="http://schemas.openxmlformats.org/officeDocument/2006/relationships/image" Target="../media/image27.emf"/><Relationship Id="rId21" Type="http://schemas.openxmlformats.org/officeDocument/2006/relationships/oleObject" Target="../embeddings/oleObject30.bin"/><Relationship Id="rId34" Type="http://schemas.openxmlformats.org/officeDocument/2006/relationships/image" Target="../media/image26.emf"/><Relationship Id="rId7" Type="http://schemas.openxmlformats.org/officeDocument/2006/relationships/image" Target="../media/image19.emf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28.bin"/><Relationship Id="rId25" Type="http://schemas.openxmlformats.org/officeDocument/2006/relationships/oleObject" Target="../embeddings/oleObject33.bin"/><Relationship Id="rId33" Type="http://schemas.openxmlformats.org/officeDocument/2006/relationships/oleObject" Target="../embeddings/oleObject40.bin"/><Relationship Id="rId38" Type="http://schemas.openxmlformats.org/officeDocument/2006/relationships/oleObject" Target="../embeddings/oleObject44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21.emf"/><Relationship Id="rId20" Type="http://schemas.openxmlformats.org/officeDocument/2006/relationships/image" Target="../media/image23.emf"/><Relationship Id="rId29" Type="http://schemas.openxmlformats.org/officeDocument/2006/relationships/image" Target="../media/image25.emf"/><Relationship Id="rId1" Type="http://schemas.openxmlformats.org/officeDocument/2006/relationships/drawing" Target="../drawings/drawing4.xml"/><Relationship Id="rId6" Type="http://schemas.openxmlformats.org/officeDocument/2006/relationships/oleObject" Target="../embeddings/oleObject20.bin"/><Relationship Id="rId11" Type="http://schemas.openxmlformats.org/officeDocument/2006/relationships/oleObject" Target="../embeddings/oleObject24.bin"/><Relationship Id="rId24" Type="http://schemas.openxmlformats.org/officeDocument/2006/relationships/image" Target="../media/image24.emf"/><Relationship Id="rId32" Type="http://schemas.openxmlformats.org/officeDocument/2006/relationships/oleObject" Target="../embeddings/oleObject39.bin"/><Relationship Id="rId37" Type="http://schemas.openxmlformats.org/officeDocument/2006/relationships/oleObject" Target="../embeddings/oleObject43.bin"/><Relationship Id="rId40" Type="http://schemas.openxmlformats.org/officeDocument/2006/relationships/oleObject" Target="../embeddings/oleObject45.bin"/><Relationship Id="rId5" Type="http://schemas.openxmlformats.org/officeDocument/2006/relationships/oleObject" Target="../embeddings/oleObject19.bin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2.bin"/><Relationship Id="rId28" Type="http://schemas.openxmlformats.org/officeDocument/2006/relationships/oleObject" Target="../embeddings/oleObject36.bin"/><Relationship Id="rId36" Type="http://schemas.openxmlformats.org/officeDocument/2006/relationships/oleObject" Target="../embeddings/oleObject42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29.bin"/><Relationship Id="rId31" Type="http://schemas.openxmlformats.org/officeDocument/2006/relationships/oleObject" Target="../embeddings/oleObject38.bin"/><Relationship Id="rId4" Type="http://schemas.openxmlformats.org/officeDocument/2006/relationships/image" Target="../media/image18.emf"/><Relationship Id="rId9" Type="http://schemas.openxmlformats.org/officeDocument/2006/relationships/oleObject" Target="../embeddings/oleObject22.bin"/><Relationship Id="rId14" Type="http://schemas.openxmlformats.org/officeDocument/2006/relationships/image" Target="../media/image20.emf"/><Relationship Id="rId22" Type="http://schemas.openxmlformats.org/officeDocument/2006/relationships/oleObject" Target="../embeddings/oleObject31.bin"/><Relationship Id="rId27" Type="http://schemas.openxmlformats.org/officeDocument/2006/relationships/oleObject" Target="../embeddings/oleObject35.bin"/><Relationship Id="rId30" Type="http://schemas.openxmlformats.org/officeDocument/2006/relationships/oleObject" Target="../embeddings/oleObject37.bin"/><Relationship Id="rId35" Type="http://schemas.openxmlformats.org/officeDocument/2006/relationships/oleObject" Target="../embeddings/oleObject41.bin"/><Relationship Id="rId8" Type="http://schemas.openxmlformats.org/officeDocument/2006/relationships/oleObject" Target="../embeddings/oleObject21.bin"/><Relationship Id="rId3" Type="http://schemas.openxmlformats.org/officeDocument/2006/relationships/oleObject" Target="../embeddings/oleObject18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51.bin"/><Relationship Id="rId18" Type="http://schemas.openxmlformats.org/officeDocument/2006/relationships/oleObject" Target="../embeddings/oleObject56.bin"/><Relationship Id="rId26" Type="http://schemas.openxmlformats.org/officeDocument/2006/relationships/image" Target="../media/image30.emf"/><Relationship Id="rId39" Type="http://schemas.openxmlformats.org/officeDocument/2006/relationships/oleObject" Target="../embeddings/oleObject72.bin"/><Relationship Id="rId21" Type="http://schemas.openxmlformats.org/officeDocument/2006/relationships/oleObject" Target="../embeddings/oleObject58.bin"/><Relationship Id="rId34" Type="http://schemas.openxmlformats.org/officeDocument/2006/relationships/oleObject" Target="../embeddings/oleObject68.bin"/><Relationship Id="rId42" Type="http://schemas.openxmlformats.org/officeDocument/2006/relationships/oleObject" Target="../embeddings/oleObject74.bin"/><Relationship Id="rId7" Type="http://schemas.openxmlformats.org/officeDocument/2006/relationships/image" Target="../media/image20.e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54.bin"/><Relationship Id="rId20" Type="http://schemas.openxmlformats.org/officeDocument/2006/relationships/image" Target="../media/image29.emf"/><Relationship Id="rId29" Type="http://schemas.openxmlformats.org/officeDocument/2006/relationships/oleObject" Target="../embeddings/oleObject64.bin"/><Relationship Id="rId41" Type="http://schemas.openxmlformats.org/officeDocument/2006/relationships/image" Target="../media/image33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7.bin"/><Relationship Id="rId11" Type="http://schemas.openxmlformats.org/officeDocument/2006/relationships/oleObject" Target="../embeddings/oleObject50.bin"/><Relationship Id="rId24" Type="http://schemas.openxmlformats.org/officeDocument/2006/relationships/oleObject" Target="../embeddings/oleObject60.bin"/><Relationship Id="rId32" Type="http://schemas.openxmlformats.org/officeDocument/2006/relationships/oleObject" Target="../embeddings/oleObject66.bin"/><Relationship Id="rId37" Type="http://schemas.openxmlformats.org/officeDocument/2006/relationships/oleObject" Target="../embeddings/oleObject70.bin"/><Relationship Id="rId40" Type="http://schemas.openxmlformats.org/officeDocument/2006/relationships/oleObject" Target="../embeddings/oleObject73.bin"/><Relationship Id="rId5" Type="http://schemas.openxmlformats.org/officeDocument/2006/relationships/image" Target="../media/image18.emf"/><Relationship Id="rId15" Type="http://schemas.openxmlformats.org/officeDocument/2006/relationships/oleObject" Target="../embeddings/oleObject53.bin"/><Relationship Id="rId23" Type="http://schemas.openxmlformats.org/officeDocument/2006/relationships/oleObject" Target="../embeddings/oleObject59.bin"/><Relationship Id="rId28" Type="http://schemas.openxmlformats.org/officeDocument/2006/relationships/oleObject" Target="../embeddings/oleObject63.bin"/><Relationship Id="rId36" Type="http://schemas.openxmlformats.org/officeDocument/2006/relationships/image" Target="../media/image32.emf"/><Relationship Id="rId10" Type="http://schemas.openxmlformats.org/officeDocument/2006/relationships/oleObject" Target="../embeddings/oleObject49.bin"/><Relationship Id="rId19" Type="http://schemas.openxmlformats.org/officeDocument/2006/relationships/oleObject" Target="../embeddings/oleObject57.bin"/><Relationship Id="rId31" Type="http://schemas.openxmlformats.org/officeDocument/2006/relationships/image" Target="../media/image31.emf"/><Relationship Id="rId4" Type="http://schemas.openxmlformats.org/officeDocument/2006/relationships/oleObject" Target="../embeddings/oleObject46.bin"/><Relationship Id="rId9" Type="http://schemas.openxmlformats.org/officeDocument/2006/relationships/image" Target="../media/image21.emf"/><Relationship Id="rId14" Type="http://schemas.openxmlformats.org/officeDocument/2006/relationships/oleObject" Target="../embeddings/oleObject52.bin"/><Relationship Id="rId22" Type="http://schemas.openxmlformats.org/officeDocument/2006/relationships/image" Target="../media/image23.emf"/><Relationship Id="rId27" Type="http://schemas.openxmlformats.org/officeDocument/2006/relationships/oleObject" Target="../embeddings/oleObject62.bin"/><Relationship Id="rId30" Type="http://schemas.openxmlformats.org/officeDocument/2006/relationships/oleObject" Target="../embeddings/oleObject65.bin"/><Relationship Id="rId35" Type="http://schemas.openxmlformats.org/officeDocument/2006/relationships/oleObject" Target="../embeddings/oleObject69.bin"/><Relationship Id="rId8" Type="http://schemas.openxmlformats.org/officeDocument/2006/relationships/oleObject" Target="../embeddings/oleObject48.bin"/><Relationship Id="rId3" Type="http://schemas.openxmlformats.org/officeDocument/2006/relationships/vmlDrawing" Target="../drawings/vmlDrawing3.vml"/><Relationship Id="rId12" Type="http://schemas.openxmlformats.org/officeDocument/2006/relationships/image" Target="../media/image19.emf"/><Relationship Id="rId17" Type="http://schemas.openxmlformats.org/officeDocument/2006/relationships/oleObject" Target="../embeddings/oleObject55.bin"/><Relationship Id="rId25" Type="http://schemas.openxmlformats.org/officeDocument/2006/relationships/oleObject" Target="../embeddings/oleObject61.bin"/><Relationship Id="rId33" Type="http://schemas.openxmlformats.org/officeDocument/2006/relationships/oleObject" Target="../embeddings/oleObject67.bin"/><Relationship Id="rId38" Type="http://schemas.openxmlformats.org/officeDocument/2006/relationships/oleObject" Target="../embeddings/oleObject7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75" zoomScaleNormal="75" workbookViewId="0">
      <selection activeCell="C11" sqref="C11:L11"/>
    </sheetView>
  </sheetViews>
  <sheetFormatPr defaultColWidth="8.85546875" defaultRowHeight="12.75" x14ac:dyDescent="0.2"/>
  <cols>
    <col min="1" max="1" width="19.85546875" style="5" customWidth="1"/>
    <col min="2" max="2" width="15.42578125" style="5" customWidth="1"/>
    <col min="3" max="10" width="12.7109375" style="5" customWidth="1"/>
    <col min="11" max="11" width="13.140625" style="5" customWidth="1"/>
    <col min="12" max="12" width="17.28515625" style="5" customWidth="1"/>
    <col min="13" max="16384" width="8.85546875" style="5"/>
  </cols>
  <sheetData>
    <row r="1" spans="1:12" ht="18.75" customHeight="1" x14ac:dyDescent="0.2">
      <c r="A1" s="186"/>
      <c r="B1" s="188" t="s">
        <v>36</v>
      </c>
      <c r="C1" s="188"/>
      <c r="D1" s="188"/>
      <c r="E1" s="188"/>
      <c r="F1" s="188"/>
      <c r="G1" s="188"/>
      <c r="H1" s="188"/>
      <c r="I1" s="188"/>
      <c r="J1" s="178" t="s">
        <v>22</v>
      </c>
      <c r="K1" s="178"/>
      <c r="L1" s="148" t="s">
        <v>123</v>
      </c>
    </row>
    <row r="2" spans="1:12" ht="21" customHeight="1" x14ac:dyDescent="0.2">
      <c r="A2" s="186"/>
      <c r="B2" s="189" t="s">
        <v>24</v>
      </c>
      <c r="C2" s="189"/>
      <c r="D2" s="189"/>
      <c r="E2" s="189"/>
      <c r="F2" s="189"/>
      <c r="G2" s="189"/>
      <c r="H2" s="189"/>
      <c r="I2" s="189"/>
      <c r="J2" s="178" t="s">
        <v>25</v>
      </c>
      <c r="K2" s="178"/>
      <c r="L2" s="149" t="s">
        <v>90</v>
      </c>
    </row>
    <row r="3" spans="1:12" x14ac:dyDescent="0.2">
      <c r="A3" s="186"/>
      <c r="B3" s="189" t="s">
        <v>95</v>
      </c>
      <c r="C3" s="189"/>
      <c r="D3" s="189"/>
      <c r="E3" s="189"/>
      <c r="F3" s="189"/>
      <c r="G3" s="189"/>
      <c r="H3" s="189"/>
      <c r="I3" s="189"/>
      <c r="J3" s="178" t="s">
        <v>96</v>
      </c>
      <c r="K3" s="178"/>
      <c r="L3" s="191" t="s">
        <v>147</v>
      </c>
    </row>
    <row r="4" spans="1:12" x14ac:dyDescent="0.2">
      <c r="A4" s="186"/>
      <c r="B4" s="189"/>
      <c r="C4" s="189"/>
      <c r="D4" s="189"/>
      <c r="E4" s="189"/>
      <c r="F4" s="189"/>
      <c r="G4" s="189"/>
      <c r="H4" s="189"/>
      <c r="I4" s="189"/>
      <c r="J4" s="178"/>
      <c r="K4" s="178"/>
      <c r="L4" s="192"/>
    </row>
    <row r="5" spans="1:12" ht="15.75" x14ac:dyDescent="0.2">
      <c r="A5" s="187"/>
      <c r="B5" s="190"/>
      <c r="C5" s="189"/>
      <c r="D5" s="189"/>
      <c r="E5" s="189"/>
      <c r="F5" s="189"/>
      <c r="G5" s="189"/>
      <c r="H5" s="189"/>
      <c r="I5" s="189"/>
      <c r="J5" s="178" t="s">
        <v>42</v>
      </c>
      <c r="K5" s="178"/>
      <c r="L5" s="150" t="s">
        <v>28</v>
      </c>
    </row>
    <row r="6" spans="1:12" ht="20.100000000000001" customHeight="1" x14ac:dyDescent="0.2">
      <c r="A6" s="179" t="s">
        <v>97</v>
      </c>
      <c r="B6" s="180"/>
      <c r="C6" s="181"/>
      <c r="D6" s="182"/>
      <c r="E6" s="182"/>
      <c r="F6" s="182"/>
      <c r="G6" s="182"/>
      <c r="H6" s="182"/>
      <c r="I6" s="182"/>
      <c r="J6" s="182"/>
      <c r="K6" s="182"/>
      <c r="L6" s="183"/>
    </row>
    <row r="7" spans="1:12" ht="20.100000000000001" customHeight="1" x14ac:dyDescent="0.2">
      <c r="A7" s="184" t="s">
        <v>98</v>
      </c>
      <c r="B7" s="185"/>
      <c r="C7" s="163"/>
      <c r="D7" s="164"/>
      <c r="E7" s="164"/>
      <c r="F7" s="164"/>
      <c r="G7" s="164"/>
      <c r="H7" s="164"/>
      <c r="I7" s="164"/>
      <c r="J7" s="164"/>
      <c r="K7" s="164"/>
      <c r="L7" s="165"/>
    </row>
    <row r="8" spans="1:12" ht="20.100000000000001" customHeight="1" x14ac:dyDescent="0.2">
      <c r="A8" s="166" t="s">
        <v>99</v>
      </c>
      <c r="B8" s="167"/>
      <c r="C8" s="163"/>
      <c r="D8" s="164"/>
      <c r="E8" s="164"/>
      <c r="F8" s="164"/>
      <c r="G8" s="164"/>
      <c r="H8" s="164"/>
      <c r="I8" s="164"/>
      <c r="J8" s="164"/>
      <c r="K8" s="164"/>
      <c r="L8" s="165"/>
    </row>
    <row r="9" spans="1:12" ht="20.100000000000001" customHeight="1" x14ac:dyDescent="0.2">
      <c r="A9" s="166" t="s">
        <v>100</v>
      </c>
      <c r="B9" s="167"/>
      <c r="C9" s="163"/>
      <c r="D9" s="164"/>
      <c r="E9" s="164"/>
      <c r="F9" s="164"/>
      <c r="G9" s="164"/>
      <c r="H9" s="164"/>
      <c r="I9" s="164"/>
      <c r="J9" s="164"/>
      <c r="K9" s="164"/>
      <c r="L9" s="165"/>
    </row>
    <row r="10" spans="1:12" ht="20.100000000000001" customHeight="1" x14ac:dyDescent="0.2">
      <c r="A10" s="166" t="s">
        <v>128</v>
      </c>
      <c r="B10" s="167"/>
      <c r="C10" s="163"/>
      <c r="D10" s="164"/>
      <c r="E10" s="164"/>
      <c r="F10" s="164"/>
      <c r="G10" s="164"/>
      <c r="H10" s="164"/>
      <c r="I10" s="164"/>
      <c r="J10" s="164"/>
      <c r="K10" s="164"/>
      <c r="L10" s="165"/>
    </row>
    <row r="11" spans="1:12" ht="20.100000000000001" customHeight="1" x14ac:dyDescent="0.2">
      <c r="A11" s="166" t="s">
        <v>101</v>
      </c>
      <c r="B11" s="167"/>
      <c r="C11" s="170" t="s">
        <v>102</v>
      </c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0.100000000000001" customHeight="1" x14ac:dyDescent="0.2">
      <c r="A12" s="136" t="s">
        <v>49</v>
      </c>
      <c r="B12" s="136" t="s">
        <v>50</v>
      </c>
      <c r="C12" s="137" t="s">
        <v>103</v>
      </c>
      <c r="D12" s="137" t="s">
        <v>104</v>
      </c>
      <c r="E12" s="137" t="s">
        <v>105</v>
      </c>
      <c r="F12" s="137" t="s">
        <v>106</v>
      </c>
      <c r="G12" s="137" t="s">
        <v>107</v>
      </c>
      <c r="H12" s="137" t="s">
        <v>108</v>
      </c>
      <c r="I12" s="137" t="s">
        <v>109</v>
      </c>
      <c r="J12" s="137" t="s">
        <v>110</v>
      </c>
      <c r="K12" s="137" t="s">
        <v>111</v>
      </c>
      <c r="L12" s="137" t="s">
        <v>112</v>
      </c>
    </row>
    <row r="13" spans="1:12" ht="20.100000000000001" customHeight="1" x14ac:dyDescent="0.2">
      <c r="A13" s="142" t="s">
        <v>79</v>
      </c>
      <c r="B13" s="136">
        <f>COUNT($C$13)</f>
        <v>1</v>
      </c>
      <c r="C13" s="143">
        <v>29.135173389950459</v>
      </c>
      <c r="D13" s="143">
        <v>30.686482661004955</v>
      </c>
      <c r="E13" s="143">
        <v>31.473460721868364</v>
      </c>
      <c r="F13" s="143">
        <v>29.220099079971693</v>
      </c>
      <c r="G13" s="143">
        <v>31.711252653927811</v>
      </c>
      <c r="H13" s="143"/>
      <c r="I13" s="143"/>
      <c r="J13" s="143"/>
      <c r="K13" s="143"/>
      <c r="L13" s="145"/>
    </row>
    <row r="14" spans="1:12" ht="20.100000000000001" customHeight="1" x14ac:dyDescent="0.2">
      <c r="A14" s="142" t="s">
        <v>80</v>
      </c>
      <c r="B14" s="136">
        <f>IF(A14="","",COUNT($C$13:C14))</f>
        <v>2</v>
      </c>
      <c r="C14" s="143">
        <v>31.201698513800423</v>
      </c>
      <c r="D14" s="143">
        <v>30.929936305732483</v>
      </c>
      <c r="E14" s="143">
        <v>31.779193205944797</v>
      </c>
      <c r="F14" s="143">
        <v>29.916489738145788</v>
      </c>
      <c r="G14" s="143">
        <v>29.65605095541401</v>
      </c>
      <c r="H14" s="143"/>
      <c r="I14" s="143"/>
      <c r="J14" s="143"/>
      <c r="K14" s="143"/>
      <c r="L14" s="145"/>
    </row>
    <row r="15" spans="1:12" ht="20.100000000000001" customHeight="1" x14ac:dyDescent="0.2">
      <c r="A15" s="142" t="s">
        <v>81</v>
      </c>
      <c r="B15" s="136">
        <f>IF(A15="","",COUNT($C$13:C15))</f>
        <v>3</v>
      </c>
      <c r="C15" s="143">
        <v>31.433828733191792</v>
      </c>
      <c r="D15" s="143">
        <v>29.797593772116066</v>
      </c>
      <c r="E15" s="143">
        <v>30.137296532200992</v>
      </c>
      <c r="F15" s="143">
        <v>31.869780608634112</v>
      </c>
      <c r="G15" s="143">
        <v>29.29936305732484</v>
      </c>
      <c r="H15" s="143"/>
      <c r="I15" s="143"/>
      <c r="J15" s="143"/>
      <c r="K15" s="143"/>
      <c r="L15" s="145"/>
    </row>
    <row r="16" spans="1:12" ht="20.100000000000001" customHeight="1" x14ac:dyDescent="0.2">
      <c r="A16" s="142" t="s">
        <v>82</v>
      </c>
      <c r="B16" s="136">
        <f>IF(A16="","",COUNT($C$13:C16))</f>
        <v>4</v>
      </c>
      <c r="C16" s="143">
        <v>30.431705590941259</v>
      </c>
      <c r="D16" s="143">
        <v>31.207360226468506</v>
      </c>
      <c r="E16" s="143">
        <v>29.423920736022652</v>
      </c>
      <c r="F16" s="143">
        <v>29.944798301486198</v>
      </c>
      <c r="G16" s="143">
        <v>30.556263269639064</v>
      </c>
      <c r="H16" s="143"/>
      <c r="I16" s="143"/>
      <c r="J16" s="143"/>
      <c r="K16" s="143"/>
      <c r="L16" s="145"/>
    </row>
    <row r="17" spans="1:12" ht="20.100000000000001" customHeight="1" x14ac:dyDescent="0.2">
      <c r="A17" s="142" t="s">
        <v>83</v>
      </c>
      <c r="B17" s="136">
        <f>IF(A17="","",COUNT($C$13:C17))</f>
        <v>5</v>
      </c>
      <c r="C17" s="143">
        <v>31.258315640481246</v>
      </c>
      <c r="D17" s="143">
        <v>31.428167020523709</v>
      </c>
      <c r="E17" s="143">
        <v>31.496107572540694</v>
      </c>
      <c r="F17" s="143">
        <v>30.250530785562631</v>
      </c>
      <c r="G17" s="143">
        <v>32</v>
      </c>
      <c r="H17" s="143"/>
      <c r="I17" s="143"/>
      <c r="J17" s="143"/>
      <c r="K17" s="143"/>
      <c r="L17" s="145"/>
    </row>
    <row r="18" spans="1:12" ht="20.100000000000001" customHeight="1" x14ac:dyDescent="0.2">
      <c r="A18" s="142" t="s">
        <v>84</v>
      </c>
      <c r="B18" s="136">
        <f>IF(A18="","",COUNT($C$13:C18))</f>
        <v>6</v>
      </c>
      <c r="C18" s="143">
        <v>30.527954706298654</v>
      </c>
      <c r="D18" s="143">
        <v>30.709129511677283</v>
      </c>
      <c r="E18" s="143">
        <v>30.833687190375088</v>
      </c>
      <c r="F18" s="143">
        <v>30.414720452937015</v>
      </c>
      <c r="G18" s="143">
        <v>29.548478414720453</v>
      </c>
      <c r="H18" s="143"/>
      <c r="I18" s="143"/>
      <c r="J18" s="143"/>
      <c r="K18" s="143"/>
      <c r="L18" s="145"/>
    </row>
    <row r="19" spans="1:12" ht="20.100000000000001" customHeight="1" x14ac:dyDescent="0.2">
      <c r="A19" s="142" t="s">
        <v>124</v>
      </c>
      <c r="B19" s="136">
        <f>IF(A19="","",COUNT($C$13:C19))</f>
        <v>7</v>
      </c>
      <c r="C19" s="143">
        <v>31.277942911063899</v>
      </c>
      <c r="D19" s="144">
        <v>31.094880868129302</v>
      </c>
      <c r="E19" s="143">
        <v>30.381127624439699</v>
      </c>
      <c r="F19" s="143">
        <v>30.774427931115799</v>
      </c>
      <c r="G19" s="144">
        <v>29.770794998820499</v>
      </c>
      <c r="H19" s="143"/>
      <c r="I19" s="143"/>
      <c r="J19" s="144"/>
      <c r="K19" s="143"/>
      <c r="L19" s="145"/>
    </row>
    <row r="20" spans="1:12" ht="20.100000000000001" customHeight="1" x14ac:dyDescent="0.2">
      <c r="A20" s="142" t="s">
        <v>125</v>
      </c>
      <c r="B20" s="136">
        <f>IF(A20="","",COUNT($C$13:C20))</f>
        <v>8</v>
      </c>
      <c r="C20" s="143">
        <v>31.4531324773363</v>
      </c>
      <c r="D20" s="144">
        <v>27</v>
      </c>
      <c r="E20" s="143">
        <v>30.245084757186699</v>
      </c>
      <c r="F20" s="143">
        <v>30.9187207225424</v>
      </c>
      <c r="G20" s="144">
        <v>29.618090520001299</v>
      </c>
      <c r="H20" s="143"/>
      <c r="I20" s="143"/>
      <c r="J20" s="144"/>
      <c r="K20" s="143"/>
      <c r="L20" s="145"/>
    </row>
    <row r="21" spans="1:12" ht="20.100000000000001" customHeight="1" x14ac:dyDescent="0.2">
      <c r="A21" s="142" t="s">
        <v>126</v>
      </c>
      <c r="B21" s="136">
        <f>IF(A21="","",COUNT($C$13:C21))</f>
        <v>9</v>
      </c>
      <c r="C21" s="143">
        <v>31.628322043608701</v>
      </c>
      <c r="D21" s="144">
        <v>31.267320459677101</v>
      </c>
      <c r="E21" s="143">
        <v>30.1090418899336</v>
      </c>
      <c r="F21" s="143">
        <v>31.063013513968901</v>
      </c>
      <c r="G21" s="144">
        <v>29.4653860411822</v>
      </c>
      <c r="H21" s="143"/>
      <c r="I21" s="143"/>
      <c r="J21" s="144"/>
      <c r="K21" s="143"/>
      <c r="L21" s="145"/>
    </row>
    <row r="22" spans="1:12" ht="20.100000000000001" customHeight="1" x14ac:dyDescent="0.2">
      <c r="A22" s="142" t="s">
        <v>127</v>
      </c>
      <c r="B22" s="136">
        <f>IF(A22="","",COUNT($C$13:C22))</f>
        <v>10</v>
      </c>
      <c r="C22" s="143">
        <v>31.803511609880999</v>
      </c>
      <c r="D22" s="144">
        <v>31.353540255451101</v>
      </c>
      <c r="E22" s="143">
        <v>29.9729990226806</v>
      </c>
      <c r="F22" s="143">
        <v>31.207306305395502</v>
      </c>
      <c r="G22" s="144">
        <v>29.3126815623631</v>
      </c>
      <c r="H22" s="143"/>
      <c r="I22" s="143"/>
      <c r="J22" s="144"/>
      <c r="K22" s="143"/>
      <c r="L22" s="145"/>
    </row>
    <row r="23" spans="1:12" ht="20.100000000000001" customHeight="1" x14ac:dyDescent="0.2">
      <c r="A23" s="146"/>
      <c r="B23" s="136" t="str">
        <f>IF(A23="","",COUNT($C$13:C23))</f>
        <v/>
      </c>
      <c r="C23" s="145"/>
      <c r="D23" s="147"/>
      <c r="E23" s="145"/>
      <c r="F23" s="145"/>
      <c r="G23" s="145"/>
      <c r="H23" s="145"/>
      <c r="I23" s="145"/>
      <c r="J23" s="145"/>
      <c r="K23" s="145"/>
      <c r="L23" s="145"/>
    </row>
    <row r="24" spans="1:12" ht="20.100000000000001" customHeight="1" x14ac:dyDescent="0.2">
      <c r="A24" s="146"/>
      <c r="B24" s="136" t="str">
        <f>IF(A24="","",COUNT($C$13:C24))</f>
        <v/>
      </c>
      <c r="C24" s="145"/>
      <c r="D24" s="147"/>
      <c r="E24" s="145"/>
      <c r="F24" s="145"/>
      <c r="G24" s="145"/>
      <c r="H24" s="145"/>
      <c r="I24" s="145"/>
      <c r="J24" s="145"/>
      <c r="K24" s="145"/>
      <c r="L24" s="145"/>
    </row>
    <row r="25" spans="1:12" ht="20.100000000000001" customHeight="1" x14ac:dyDescent="0.2">
      <c r="A25" s="146"/>
      <c r="B25" s="136" t="str">
        <f>IF(A25="","",COUNT($C$13:C25))</f>
        <v/>
      </c>
      <c r="C25" s="145"/>
      <c r="D25" s="147"/>
      <c r="E25" s="145"/>
      <c r="F25" s="145"/>
      <c r="G25" s="145"/>
      <c r="H25" s="145"/>
      <c r="I25" s="145"/>
      <c r="J25" s="145"/>
      <c r="K25" s="145"/>
      <c r="L25" s="145"/>
    </row>
    <row r="26" spans="1:12" ht="20.100000000000001" customHeight="1" x14ac:dyDescent="0.2">
      <c r="A26" s="146"/>
      <c r="B26" s="136" t="str">
        <f>IF(A26="","",COUNT($C$13:C26))</f>
        <v/>
      </c>
      <c r="C26" s="145"/>
      <c r="D26" s="147"/>
      <c r="E26" s="145"/>
      <c r="F26" s="145"/>
      <c r="G26" s="145"/>
      <c r="H26" s="145"/>
      <c r="I26" s="145"/>
      <c r="J26" s="145"/>
      <c r="K26" s="145"/>
      <c r="L26" s="145"/>
    </row>
    <row r="27" spans="1:12" ht="20.100000000000001" customHeight="1" x14ac:dyDescent="0.2">
      <c r="A27" s="146"/>
      <c r="B27" s="136" t="str">
        <f>IF(A27="","",COUNT($C$13:C27))</f>
        <v/>
      </c>
      <c r="C27" s="145"/>
      <c r="D27" s="147"/>
      <c r="E27" s="145"/>
      <c r="F27" s="145"/>
      <c r="G27" s="145"/>
      <c r="H27" s="145"/>
      <c r="I27" s="145"/>
      <c r="J27" s="145"/>
      <c r="K27" s="145"/>
      <c r="L27" s="145"/>
    </row>
    <row r="28" spans="1:12" ht="20.100000000000001" customHeight="1" x14ac:dyDescent="0.2">
      <c r="A28" s="146"/>
      <c r="B28" s="136" t="str">
        <f>IF(A28="","",COUNT($C$13:C28))</f>
        <v/>
      </c>
      <c r="C28" s="145"/>
      <c r="D28" s="147"/>
      <c r="E28" s="145"/>
      <c r="F28" s="145"/>
      <c r="G28" s="145"/>
      <c r="H28" s="145"/>
      <c r="I28" s="145"/>
      <c r="J28" s="145"/>
      <c r="K28" s="145"/>
      <c r="L28" s="145"/>
    </row>
    <row r="29" spans="1:12" ht="20.100000000000001" customHeight="1" x14ac:dyDescent="0.2">
      <c r="A29" s="146"/>
      <c r="B29" s="136" t="str">
        <f>IF(A29="","",COUNT($C$13:C29))</f>
        <v/>
      </c>
      <c r="C29" s="145"/>
      <c r="D29" s="147"/>
      <c r="E29" s="145"/>
      <c r="F29" s="145"/>
      <c r="G29" s="145"/>
      <c r="H29" s="145"/>
      <c r="I29" s="145"/>
      <c r="J29" s="145"/>
      <c r="K29" s="145"/>
      <c r="L29" s="145"/>
    </row>
    <row r="30" spans="1:12" ht="20.100000000000001" customHeight="1" x14ac:dyDescent="0.2">
      <c r="A30" s="146"/>
      <c r="B30" s="136" t="str">
        <f>IF(A30="","",COUNT($C$13:C30))</f>
        <v/>
      </c>
      <c r="C30" s="145"/>
      <c r="D30" s="147"/>
      <c r="E30" s="145"/>
      <c r="F30" s="145"/>
      <c r="G30" s="145"/>
      <c r="H30" s="145"/>
      <c r="I30" s="145"/>
      <c r="J30" s="145"/>
      <c r="K30" s="145"/>
      <c r="L30" s="145"/>
    </row>
    <row r="31" spans="1:12" ht="20.100000000000001" customHeight="1" x14ac:dyDescent="0.2">
      <c r="A31" s="146"/>
      <c r="B31" s="136" t="str">
        <f>IF(A31="","",COUNT($C$13:C31))</f>
        <v/>
      </c>
      <c r="C31" s="145"/>
      <c r="D31" s="147"/>
      <c r="E31" s="145"/>
      <c r="F31" s="145"/>
      <c r="G31" s="145"/>
      <c r="H31" s="145"/>
      <c r="I31" s="145"/>
      <c r="J31" s="145"/>
      <c r="K31" s="145"/>
      <c r="L31" s="145"/>
    </row>
    <row r="32" spans="1:12" ht="20.100000000000001" customHeight="1" x14ac:dyDescent="0.2">
      <c r="A32" s="146"/>
      <c r="B32" s="136" t="str">
        <f>IF(A32="","",COUNT($C$13:C32))</f>
        <v/>
      </c>
      <c r="C32" s="145"/>
      <c r="D32" s="147"/>
      <c r="E32" s="145"/>
      <c r="F32" s="145"/>
      <c r="G32" s="145"/>
      <c r="H32" s="145"/>
      <c r="I32" s="145"/>
      <c r="J32" s="145"/>
      <c r="K32" s="145"/>
      <c r="L32" s="145"/>
    </row>
    <row r="33" spans="1:12" ht="20.100000000000001" customHeight="1" x14ac:dyDescent="0.2">
      <c r="A33" s="146"/>
      <c r="B33" s="136" t="str">
        <f>IF(A33="","",COUNT($C$13:C33))</f>
        <v/>
      </c>
      <c r="C33" s="145"/>
      <c r="D33" s="147"/>
      <c r="E33" s="145"/>
      <c r="F33" s="145"/>
      <c r="G33" s="145"/>
      <c r="H33" s="145"/>
      <c r="I33" s="145"/>
      <c r="J33" s="145"/>
      <c r="K33" s="145"/>
      <c r="L33" s="145"/>
    </row>
    <row r="34" spans="1:12" ht="20.100000000000001" customHeight="1" x14ac:dyDescent="0.2">
      <c r="A34" s="146"/>
      <c r="B34" s="136" t="str">
        <f>IF(A34="","",COUNT($C$13:C34))</f>
        <v/>
      </c>
      <c r="C34" s="145"/>
      <c r="D34" s="147"/>
      <c r="E34" s="145"/>
      <c r="F34" s="145"/>
      <c r="G34" s="145"/>
      <c r="H34" s="145"/>
      <c r="I34" s="145"/>
      <c r="J34" s="145"/>
      <c r="K34" s="145"/>
      <c r="L34" s="145"/>
    </row>
    <row r="35" spans="1:12" ht="20.100000000000001" customHeight="1" x14ac:dyDescent="0.2">
      <c r="A35" s="146"/>
      <c r="B35" s="136" t="str">
        <f>IF(A35="","",COUNT($C$13:C35))</f>
        <v/>
      </c>
      <c r="C35" s="145"/>
      <c r="D35" s="147"/>
      <c r="E35" s="145"/>
      <c r="F35" s="145"/>
      <c r="G35" s="145"/>
      <c r="H35" s="145"/>
      <c r="I35" s="145"/>
      <c r="J35" s="145"/>
      <c r="K35" s="145"/>
      <c r="L35" s="145"/>
    </row>
    <row r="36" spans="1:12" ht="20.100000000000001" customHeight="1" x14ac:dyDescent="0.2">
      <c r="A36" s="146"/>
      <c r="B36" s="136" t="str">
        <f>IF(A36="","",COUNT($C$13:C36))</f>
        <v/>
      </c>
      <c r="C36" s="145"/>
      <c r="D36" s="147"/>
      <c r="E36" s="145"/>
      <c r="F36" s="145"/>
      <c r="G36" s="145"/>
      <c r="H36" s="145"/>
      <c r="I36" s="145"/>
      <c r="J36" s="145"/>
      <c r="K36" s="145"/>
      <c r="L36" s="145"/>
    </row>
    <row r="37" spans="1:12" ht="30" customHeight="1" x14ac:dyDescent="0.2">
      <c r="A37" s="166" t="s">
        <v>113</v>
      </c>
      <c r="B37" s="173"/>
      <c r="C37" s="138">
        <f>IF(C13="","",COUNTA(C13:C36))</f>
        <v>10</v>
      </c>
      <c r="D37" s="138">
        <f t="shared" ref="D37:K37" si="0">IF(D13="","",COUNTA(D13:D36))</f>
        <v>10</v>
      </c>
      <c r="E37" s="138">
        <f t="shared" si="0"/>
        <v>10</v>
      </c>
      <c r="F37" s="138">
        <f t="shared" si="0"/>
        <v>10</v>
      </c>
      <c r="G37" s="138">
        <f t="shared" si="0"/>
        <v>10</v>
      </c>
      <c r="H37" s="138" t="str">
        <f t="shared" si="0"/>
        <v/>
      </c>
      <c r="I37" s="138" t="str">
        <f t="shared" si="0"/>
        <v/>
      </c>
      <c r="J37" s="138" t="str">
        <f t="shared" si="0"/>
        <v/>
      </c>
      <c r="K37" s="138" t="str">
        <f t="shared" si="0"/>
        <v/>
      </c>
      <c r="L37" s="139">
        <f>+C37</f>
        <v>10</v>
      </c>
    </row>
    <row r="38" spans="1:12" ht="30" customHeight="1" x14ac:dyDescent="0.2">
      <c r="A38" s="174" t="s">
        <v>118</v>
      </c>
      <c r="B38" s="174"/>
      <c r="C38" s="140">
        <f>IF(SUM(C13:C36)=0,"",AVERAGE(C13:C36))</f>
        <v>31.015158561655376</v>
      </c>
      <c r="D38" s="140">
        <f t="shared" ref="D38:K38" si="1">IF(SUM(D13:D36)=0,"",AVERAGE(D13:D36))</f>
        <v>30.547441108078051</v>
      </c>
      <c r="E38" s="140">
        <f t="shared" si="1"/>
        <v>30.585191925319315</v>
      </c>
      <c r="F38" s="140">
        <f t="shared" si="1"/>
        <v>30.557988743976001</v>
      </c>
      <c r="G38" s="140">
        <f t="shared" si="1"/>
        <v>30.093836147339324</v>
      </c>
      <c r="H38" s="140" t="str">
        <f t="shared" si="1"/>
        <v/>
      </c>
      <c r="I38" s="140" t="str">
        <f t="shared" si="1"/>
        <v/>
      </c>
      <c r="J38" s="140" t="str">
        <f t="shared" si="1"/>
        <v/>
      </c>
      <c r="K38" s="140" t="str">
        <f t="shared" si="1"/>
        <v/>
      </c>
      <c r="L38" s="140">
        <f>IF(SUM(C13:K36)=0,"",AVERAGE(C13:K36))</f>
        <v>30.559923297273627</v>
      </c>
    </row>
    <row r="39" spans="1:12" ht="30" customHeight="1" x14ac:dyDescent="0.2">
      <c r="A39" s="175" t="s">
        <v>137</v>
      </c>
      <c r="B39" s="175"/>
      <c r="C39" s="140">
        <f t="shared" ref="C39:K39" si="2">IF(SUM(C13:C36)=0,"",STDEV(C13:C36))</f>
        <v>0.79160057212954338</v>
      </c>
      <c r="D39" s="140">
        <f t="shared" si="2"/>
        <v>1.3340527848489223</v>
      </c>
      <c r="E39" s="140">
        <f t="shared" si="2"/>
        <v>0.7756110791842834</v>
      </c>
      <c r="F39" s="140">
        <f t="shared" si="2"/>
        <v>0.76499550745580058</v>
      </c>
      <c r="G39" s="140">
        <f t="shared" si="2"/>
        <v>0.99551413635215813</v>
      </c>
      <c r="H39" s="140" t="str">
        <f t="shared" si="2"/>
        <v/>
      </c>
      <c r="I39" s="140" t="str">
        <f t="shared" si="2"/>
        <v/>
      </c>
      <c r="J39" s="140" t="str">
        <f t="shared" si="2"/>
        <v/>
      </c>
      <c r="K39" s="140" t="str">
        <f t="shared" si="2"/>
        <v/>
      </c>
      <c r="L39" s="140">
        <f>IF(C13="","",STDEV(C13:K36))</f>
        <v>0.96373265182117307</v>
      </c>
    </row>
    <row r="40" spans="1:12" ht="30" customHeight="1" x14ac:dyDescent="0.2">
      <c r="A40" s="176" t="s">
        <v>138</v>
      </c>
      <c r="B40" s="177"/>
      <c r="C40" s="140">
        <f>+IF(C37="","",C39*100/C38)</f>
        <v>2.5523021929935066</v>
      </c>
      <c r="D40" s="140">
        <f t="shared" ref="D40:K40" si="3">+IF(D37="","",D39*100/D38)</f>
        <v>4.3671506890838776</v>
      </c>
      <c r="E40" s="140">
        <f t="shared" si="3"/>
        <v>2.5359039141494151</v>
      </c>
      <c r="F40" s="140">
        <f t="shared" si="3"/>
        <v>2.5034223091878278</v>
      </c>
      <c r="G40" s="140">
        <f t="shared" si="3"/>
        <v>3.3080333510095694</v>
      </c>
      <c r="H40" s="140" t="str">
        <f t="shared" si="3"/>
        <v/>
      </c>
      <c r="I40" s="140" t="str">
        <f t="shared" si="3"/>
        <v/>
      </c>
      <c r="J40" s="140" t="str">
        <f t="shared" si="3"/>
        <v/>
      </c>
      <c r="K40" s="140" t="str">
        <f t="shared" si="3"/>
        <v/>
      </c>
      <c r="L40" s="140">
        <f t="shared" ref="L40" si="4">+L39*100/L38</f>
        <v>3.1535833465496674</v>
      </c>
    </row>
    <row r="41" spans="1:12" ht="30" customHeight="1" x14ac:dyDescent="0.2">
      <c r="A41" s="176" t="s">
        <v>139</v>
      </c>
      <c r="B41" s="177"/>
      <c r="C41" s="140">
        <f>IF(C37="","",2.8*C40)</f>
        <v>7.1464461403818182</v>
      </c>
      <c r="D41" s="140">
        <f t="shared" ref="D41:K41" si="5">IF(D37="","",2.8*D40)</f>
        <v>12.228021929434856</v>
      </c>
      <c r="E41" s="140">
        <f t="shared" si="5"/>
        <v>7.1005309596183617</v>
      </c>
      <c r="F41" s="140">
        <f t="shared" si="5"/>
        <v>7.0095824657259174</v>
      </c>
      <c r="G41" s="140">
        <f t="shared" si="5"/>
        <v>9.2624933828267935</v>
      </c>
      <c r="H41" s="140" t="str">
        <f t="shared" si="5"/>
        <v/>
      </c>
      <c r="I41" s="140" t="str">
        <f t="shared" si="5"/>
        <v/>
      </c>
      <c r="J41" s="140" t="str">
        <f t="shared" si="5"/>
        <v/>
      </c>
      <c r="K41" s="140" t="str">
        <f t="shared" si="5"/>
        <v/>
      </c>
      <c r="L41" s="140">
        <f>2.8*L40</f>
        <v>8.8300333703390681</v>
      </c>
    </row>
    <row r="42" spans="1:12" ht="30" customHeight="1" x14ac:dyDescent="0.2">
      <c r="A42" s="176" t="s">
        <v>114</v>
      </c>
      <c r="B42" s="173"/>
      <c r="C42" s="140">
        <f>IF(C37="","",C39/SQRT(C37))</f>
        <v>0.25032608050217625</v>
      </c>
      <c r="D42" s="140">
        <f t="shared" ref="D42:L42" si="6">IF(D37="","",D39/SQRT(D37))</f>
        <v>0.42186453190131601</v>
      </c>
      <c r="E42" s="140">
        <f t="shared" si="6"/>
        <v>0.24526975886835473</v>
      </c>
      <c r="F42" s="140">
        <f t="shared" si="6"/>
        <v>0.24191282033566508</v>
      </c>
      <c r="G42" s="140">
        <f t="shared" si="6"/>
        <v>0.31480921137682472</v>
      </c>
      <c r="H42" s="140" t="str">
        <f t="shared" si="6"/>
        <v/>
      </c>
      <c r="I42" s="140" t="str">
        <f t="shared" si="6"/>
        <v/>
      </c>
      <c r="J42" s="140" t="str">
        <f t="shared" si="6"/>
        <v/>
      </c>
      <c r="K42" s="140" t="str">
        <f>IF(K37="","",K39/SQRT(K37))</f>
        <v/>
      </c>
      <c r="L42" s="140">
        <f t="shared" si="6"/>
        <v>0.30475902352289264</v>
      </c>
    </row>
    <row r="43" spans="1:12" ht="30" customHeight="1" x14ac:dyDescent="0.2">
      <c r="A43" s="168" t="s">
        <v>119</v>
      </c>
      <c r="B43" s="169"/>
      <c r="C43" s="140">
        <f>+IF(C13="","",(MAX(C13:C22)-MIN(C13:C22))*100/AVERAGE(C13:C22))</f>
        <v>8.6033357354150581</v>
      </c>
      <c r="D43" s="140">
        <f t="shared" ref="D43:J43" si="7">+IF(D13="","",(MAX(D13:D22)-MIN(D13:D22))*100/AVERAGE(D13:D22))</f>
        <v>14.496032596827604</v>
      </c>
      <c r="E43" s="140">
        <f t="shared" si="7"/>
        <v>7.7006954073496647</v>
      </c>
      <c r="F43" s="140">
        <f t="shared" si="7"/>
        <v>8.670994517545795</v>
      </c>
      <c r="G43" s="140">
        <f t="shared" si="7"/>
        <v>8.9740534555078018</v>
      </c>
      <c r="H43" s="140" t="str">
        <f t="shared" si="7"/>
        <v/>
      </c>
      <c r="I43" s="140" t="str">
        <f t="shared" si="7"/>
        <v/>
      </c>
      <c r="J43" s="140" t="str">
        <f t="shared" si="7"/>
        <v/>
      </c>
      <c r="K43" s="140" t="str">
        <f t="shared" ref="K43" si="8">+IF(K13="","",(MAX(K13:K18)-MIN(K13:K18))*100/AVERAGE(K13:K18))</f>
        <v/>
      </c>
      <c r="L43" s="141">
        <f>IF(C43="","",AVERAGE(C43:K43))</f>
        <v>9.6890223425291833</v>
      </c>
    </row>
    <row r="44" spans="1:12" x14ac:dyDescent="0.2">
      <c r="A44" s="155" t="s">
        <v>136</v>
      </c>
      <c r="B44" s="156"/>
      <c r="C44" s="123" t="s">
        <v>148</v>
      </c>
      <c r="D44" s="156"/>
      <c r="E44" s="156"/>
      <c r="F44" s="156"/>
      <c r="G44" s="156"/>
      <c r="H44" s="156"/>
      <c r="I44" s="156"/>
      <c r="J44" s="156"/>
      <c r="K44" s="156"/>
      <c r="L44" s="156"/>
    </row>
  </sheetData>
  <sheetProtection algorithmName="SHA-512" hashValue="ojx3udowtWOl5KCBhaZlV6F3FZHQtFDz4G6pkADiJ05Olfcukw/ERLfCoymZCLz2EKiIYdgFrjqGmh5TouYMDA==" saltValue="o/teq8PmwMIC6LrIkveltA==" spinCount="100000" sheet="1" objects="1" scenarios="1"/>
  <mergeCells count="28">
    <mergeCell ref="J5:K5"/>
    <mergeCell ref="A6:B6"/>
    <mergeCell ref="C6:L6"/>
    <mergeCell ref="A7:B7"/>
    <mergeCell ref="C7:L7"/>
    <mergeCell ref="A1:A5"/>
    <mergeCell ref="B1:I1"/>
    <mergeCell ref="J1:K1"/>
    <mergeCell ref="B2:I2"/>
    <mergeCell ref="J2:K2"/>
    <mergeCell ref="B3:I5"/>
    <mergeCell ref="J3:K4"/>
    <mergeCell ref="L3:L4"/>
    <mergeCell ref="C8:L8"/>
    <mergeCell ref="A10:B10"/>
    <mergeCell ref="A43:B43"/>
    <mergeCell ref="A11:B11"/>
    <mergeCell ref="C11:L11"/>
    <mergeCell ref="A37:B37"/>
    <mergeCell ref="A38:B38"/>
    <mergeCell ref="A39:B39"/>
    <mergeCell ref="A41:B41"/>
    <mergeCell ref="A40:B40"/>
    <mergeCell ref="A42:B42"/>
    <mergeCell ref="C10:L10"/>
    <mergeCell ref="A9:B9"/>
    <mergeCell ref="C9:L9"/>
    <mergeCell ref="A8:B8"/>
  </mergeCells>
  <conditionalFormatting sqref="C42:L42 C43:K43 C39:K41">
    <cfRule type="colorScale" priority="18">
      <colorScale>
        <cfvo type="min"/>
        <cfvo type="max"/>
        <color theme="9" tint="0.79998168889431442"/>
        <color rgb="FF00B0F0"/>
      </colorScale>
    </cfRule>
  </conditionalFormatting>
  <dataValidations count="1">
    <dataValidation allowBlank="1" showInputMessage="1" showErrorMessage="1" prompt="Personel İsmi" sqref="C12:L12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L40"/>
  <sheetViews>
    <sheetView topLeftCell="A34" zoomScale="75" zoomScaleNormal="75" zoomScaleSheetLayoutView="75" zoomScalePageLayoutView="30" workbookViewId="0">
      <selection activeCell="J3" sqref="J3"/>
    </sheetView>
  </sheetViews>
  <sheetFormatPr defaultColWidth="9.140625" defaultRowHeight="12.75" x14ac:dyDescent="0.2"/>
  <cols>
    <col min="1" max="1" width="13" style="85" customWidth="1"/>
    <col min="2" max="2" width="10.85546875" style="85" customWidth="1"/>
    <col min="3" max="3" width="10.42578125" style="85" customWidth="1"/>
    <col min="4" max="4" width="10.85546875" style="85" customWidth="1"/>
    <col min="5" max="5" width="30.85546875" style="85" customWidth="1"/>
    <col min="6" max="6" width="24" style="85" customWidth="1"/>
    <col min="7" max="7" width="25.7109375" style="85" customWidth="1"/>
    <col min="8" max="8" width="24.7109375" style="85" customWidth="1"/>
    <col min="9" max="10" width="23.85546875" style="85" customWidth="1"/>
    <col min="11" max="256" width="11.42578125" style="85" customWidth="1"/>
    <col min="257" max="16384" width="9.140625" style="85"/>
  </cols>
  <sheetData>
    <row r="1" spans="1:12" ht="26.25" customHeight="1" x14ac:dyDescent="0.2">
      <c r="A1" s="216"/>
      <c r="B1" s="217"/>
      <c r="C1" s="219" t="s">
        <v>36</v>
      </c>
      <c r="D1" s="219"/>
      <c r="E1" s="219"/>
      <c r="F1" s="219"/>
      <c r="G1" s="219"/>
      <c r="H1" s="219"/>
      <c r="I1" s="83" t="s">
        <v>22</v>
      </c>
      <c r="J1" s="84" t="s">
        <v>122</v>
      </c>
    </row>
    <row r="2" spans="1:12" ht="30.75" customHeight="1" x14ac:dyDescent="0.2">
      <c r="A2" s="218"/>
      <c r="B2" s="186"/>
      <c r="C2" s="220" t="s">
        <v>24</v>
      </c>
      <c r="D2" s="220"/>
      <c r="E2" s="220"/>
      <c r="F2" s="220"/>
      <c r="G2" s="220"/>
      <c r="H2" s="220"/>
      <c r="I2" s="86" t="s">
        <v>25</v>
      </c>
      <c r="J2" s="87" t="s">
        <v>90</v>
      </c>
    </row>
    <row r="3" spans="1:12" ht="21" customHeight="1" x14ac:dyDescent="0.2">
      <c r="A3" s="218"/>
      <c r="B3" s="186"/>
      <c r="C3" s="221" t="s">
        <v>26</v>
      </c>
      <c r="D3" s="221"/>
      <c r="E3" s="221"/>
      <c r="F3" s="221"/>
      <c r="G3" s="221"/>
      <c r="H3" s="221"/>
      <c r="I3" s="88" t="s">
        <v>120</v>
      </c>
      <c r="J3" s="89" t="s">
        <v>147</v>
      </c>
    </row>
    <row r="4" spans="1:12" ht="21" customHeight="1" x14ac:dyDescent="0.2">
      <c r="A4" s="218"/>
      <c r="B4" s="186"/>
      <c r="C4" s="221"/>
      <c r="D4" s="221"/>
      <c r="E4" s="221"/>
      <c r="F4" s="221"/>
      <c r="G4" s="221"/>
      <c r="H4" s="221"/>
      <c r="I4" s="90" t="s">
        <v>27</v>
      </c>
      <c r="J4" s="91" t="s">
        <v>28</v>
      </c>
    </row>
    <row r="5" spans="1:12" ht="23.25" customHeight="1" x14ac:dyDescent="0.2">
      <c r="A5" s="92" t="s">
        <v>0</v>
      </c>
      <c r="B5" s="206" t="s">
        <v>3</v>
      </c>
      <c r="C5" s="206"/>
      <c r="D5" s="206"/>
      <c r="E5" s="206"/>
      <c r="F5" s="202"/>
      <c r="G5" s="202"/>
      <c r="H5" s="202"/>
      <c r="I5" s="202"/>
      <c r="J5" s="203"/>
      <c r="K5" s="93"/>
    </row>
    <row r="6" spans="1:12" ht="36.75" customHeight="1" x14ac:dyDescent="0.2">
      <c r="A6" s="94">
        <v>1</v>
      </c>
      <c r="B6" s="195" t="s">
        <v>93</v>
      </c>
      <c r="C6" s="195"/>
      <c r="D6" s="195"/>
      <c r="E6" s="195"/>
      <c r="F6" s="225" t="s">
        <v>75</v>
      </c>
      <c r="G6" s="226"/>
      <c r="H6" s="226"/>
      <c r="I6" s="226"/>
      <c r="J6" s="227"/>
      <c r="K6" s="95"/>
    </row>
    <row r="7" spans="1:12" ht="39.75" customHeight="1" x14ac:dyDescent="0.2">
      <c r="A7" s="94">
        <v>2</v>
      </c>
      <c r="B7" s="194" t="s">
        <v>94</v>
      </c>
      <c r="C7" s="194"/>
      <c r="D7" s="194"/>
      <c r="E7" s="194"/>
      <c r="F7" s="208"/>
      <c r="G7" s="209"/>
      <c r="H7" s="209"/>
      <c r="I7" s="209"/>
      <c r="J7" s="210"/>
      <c r="K7" s="96"/>
      <c r="L7" s="5"/>
    </row>
    <row r="8" spans="1:12" ht="39.75" customHeight="1" x14ac:dyDescent="0.2">
      <c r="A8" s="94">
        <v>3</v>
      </c>
      <c r="B8" s="195" t="s">
        <v>13</v>
      </c>
      <c r="C8" s="195"/>
      <c r="D8" s="195"/>
      <c r="E8" s="195"/>
      <c r="F8" s="204" t="s">
        <v>76</v>
      </c>
      <c r="G8" s="204"/>
      <c r="H8" s="204"/>
      <c r="I8" s="204"/>
      <c r="J8" s="205"/>
      <c r="K8" s="95"/>
    </row>
    <row r="9" spans="1:12" ht="20.25" customHeight="1" x14ac:dyDescent="0.2">
      <c r="A9" s="193">
        <v>4</v>
      </c>
      <c r="B9" s="194" t="s">
        <v>85</v>
      </c>
      <c r="C9" s="194"/>
      <c r="D9" s="194"/>
      <c r="E9" s="194"/>
      <c r="F9" s="9">
        <v>1</v>
      </c>
      <c r="G9" s="9">
        <v>2</v>
      </c>
      <c r="H9" s="9">
        <v>3</v>
      </c>
      <c r="I9" s="9">
        <v>4</v>
      </c>
      <c r="J9" s="10">
        <v>5</v>
      </c>
      <c r="K9" s="97"/>
    </row>
    <row r="10" spans="1:12" ht="33" customHeight="1" x14ac:dyDescent="0.2">
      <c r="A10" s="193"/>
      <c r="B10" s="194"/>
      <c r="C10" s="194"/>
      <c r="D10" s="194"/>
      <c r="E10" s="194"/>
      <c r="F10" s="63" t="s">
        <v>73</v>
      </c>
      <c r="G10" s="63" t="s">
        <v>66</v>
      </c>
      <c r="H10" s="63" t="s">
        <v>66</v>
      </c>
      <c r="I10" s="64"/>
      <c r="J10" s="65"/>
      <c r="K10" s="97"/>
    </row>
    <row r="11" spans="1:12" ht="36" customHeight="1" x14ac:dyDescent="0.2">
      <c r="A11" s="92"/>
      <c r="B11" s="207" t="s">
        <v>4</v>
      </c>
      <c r="C11" s="207"/>
      <c r="D11" s="207"/>
      <c r="E11" s="207"/>
      <c r="F11" s="11"/>
      <c r="G11" s="11"/>
      <c r="H11" s="11"/>
      <c r="I11" s="11"/>
      <c r="J11" s="12"/>
      <c r="K11" s="97"/>
    </row>
    <row r="12" spans="1:12" ht="42.75" customHeight="1" x14ac:dyDescent="0.2">
      <c r="A12" s="94">
        <v>5</v>
      </c>
      <c r="B12" s="198" t="s">
        <v>86</v>
      </c>
      <c r="C12" s="198"/>
      <c r="D12" s="198"/>
      <c r="E12" s="198"/>
      <c r="F12" s="42">
        <v>4800</v>
      </c>
      <c r="G12" s="43">
        <v>5.1999999999999998E-2</v>
      </c>
      <c r="H12" s="43">
        <v>5.1999999999999998E-2</v>
      </c>
      <c r="I12" s="13"/>
      <c r="J12" s="14"/>
      <c r="K12" s="97"/>
    </row>
    <row r="13" spans="1:12" ht="44.25" customHeight="1" x14ac:dyDescent="0.2">
      <c r="A13" s="94">
        <v>6</v>
      </c>
      <c r="B13" s="198" t="s">
        <v>87</v>
      </c>
      <c r="C13" s="198"/>
      <c r="D13" s="198"/>
      <c r="E13" s="198"/>
      <c r="F13" s="42">
        <v>95</v>
      </c>
      <c r="G13" s="42">
        <v>95</v>
      </c>
      <c r="H13" s="42">
        <v>95</v>
      </c>
      <c r="I13" s="16"/>
      <c r="J13" s="17"/>
      <c r="K13" s="97"/>
    </row>
    <row r="14" spans="1:12" ht="54" customHeight="1" x14ac:dyDescent="0.2">
      <c r="A14" s="94">
        <v>7</v>
      </c>
      <c r="B14" s="198" t="s">
        <v>72</v>
      </c>
      <c r="C14" s="198"/>
      <c r="D14" s="198"/>
      <c r="E14" s="198"/>
      <c r="F14" s="42">
        <v>1</v>
      </c>
      <c r="G14" s="42">
        <v>2</v>
      </c>
      <c r="H14" s="42">
        <v>2</v>
      </c>
      <c r="I14" s="15"/>
      <c r="J14" s="18"/>
      <c r="K14" s="97"/>
    </row>
    <row r="15" spans="1:12" ht="36" customHeight="1" x14ac:dyDescent="0.2">
      <c r="A15" s="94">
        <v>8</v>
      </c>
      <c r="B15" s="198" t="s">
        <v>88</v>
      </c>
      <c r="C15" s="198"/>
      <c r="D15" s="198"/>
      <c r="E15" s="198"/>
      <c r="F15" s="78">
        <f>IF(F13=95,(F14*F12)/2,IF(F13="Dikdörtgen",(F14*F12)/SQRT(3),IF(F13="Üçgen",(F14*F12)/SQRT(6),IF(F13="",""))))</f>
        <v>2400</v>
      </c>
      <c r="G15" s="44">
        <f>IF(G13=95,(G14*G12)/2,IF(G13="Dikdörtgen",(G14*G12)/SQRT(3),IF(G13="Üçgen",(G14*G12)/SQRT(6),IF(G13="",""))))</f>
        <v>5.1999999999999998E-2</v>
      </c>
      <c r="H15" s="44">
        <f>IF(H13=95,(H14*H12)/2,IF(H13="Dikdörtgen",(H14*H12)/SQRT(3),IF(H13="Üçgen",(H14*H12)/SQRT(6),IF(H13="",""))))</f>
        <v>5.1999999999999998E-2</v>
      </c>
      <c r="I15" s="78" t="str">
        <f>IF(I13=95,(I14*I12)/2,IF(I13="Dikdörtgen",(I14*I12)/SQRT(3),IF(I13="Üçgen",(I14*I12)/SQRT(6),IF(I13="",""))))</f>
        <v/>
      </c>
      <c r="J15" s="79" t="str">
        <f>IF(J13=95,(J14*J12)/2,IF(J13="Dikdörtgen",(J14*J12)/SQRT(3),IF(J13="Üçgen",(J14*J12)/SQRT(6),IF(J13="",""))))</f>
        <v/>
      </c>
      <c r="K15" s="97"/>
    </row>
    <row r="16" spans="1:12" ht="36" customHeight="1" x14ac:dyDescent="0.2">
      <c r="A16" s="94">
        <v>9</v>
      </c>
      <c r="B16" s="198" t="s">
        <v>71</v>
      </c>
      <c r="C16" s="198"/>
      <c r="D16" s="198"/>
      <c r="E16" s="198"/>
      <c r="F16" s="44">
        <f>+IF('Ölçüm Tekrarlanabilirliği '!G38="","",'Ölçüm Tekrarlanabilirliği '!G38)</f>
        <v>13.994495484113566</v>
      </c>
      <c r="G16" s="44">
        <f>+IF('Ölçüm Tekrarlanabilirliği '!P38="","",'Ölçüm Tekrarlanabilirliği '!P38)</f>
        <v>0.29526393512111931</v>
      </c>
      <c r="H16" s="44">
        <f>+IF('Ölçüm Tekrarlanabilirliği '!Y38="","",'Ölçüm Tekrarlanabilirliği '!Y38)</f>
        <v>0.26314999789241578</v>
      </c>
      <c r="I16" s="44" t="str">
        <f>IF('Cihaz Tekrarlanabilirliği'!AH38="","",'Cihaz Tekrarlanabilirliği'!AH38)</f>
        <v/>
      </c>
      <c r="J16" s="46" t="str">
        <f>IF('Cihaz Tekrarlanabilirliği'!AQ38="","",'Cihaz Tekrarlanabilirliği'!AQ38)</f>
        <v/>
      </c>
      <c r="K16" s="97"/>
    </row>
    <row r="17" spans="1:11" ht="36" customHeight="1" x14ac:dyDescent="0.2">
      <c r="A17" s="94">
        <v>10</v>
      </c>
      <c r="B17" s="199" t="s">
        <v>74</v>
      </c>
      <c r="C17" s="200"/>
      <c r="D17" s="200"/>
      <c r="E17" s="201"/>
      <c r="F17" s="44">
        <f>IF('Cihaz Tekrarlanabilirliği'!G38="","",'Cihaz Tekrarlanabilirliği'!G38)</f>
        <v>12.780366887448016</v>
      </c>
      <c r="G17" s="44">
        <f>IF('Cihaz Tekrarlanabilirliği'!P38="","",'Cihaz Tekrarlanabilirliği'!P38)</f>
        <v>0.4093804658691424</v>
      </c>
      <c r="H17" s="44">
        <f>IF('Cihaz Tekrarlanabilirliği'!Y38="","",'Cihaz Tekrarlanabilirliği'!Y38)</f>
        <v>0.12079980377712606</v>
      </c>
      <c r="I17" s="44" t="str">
        <f>+IF('Ölçüm Tekrarlanabilirliği '!AH38="","",'Ölçüm Tekrarlanabilirliği '!AH38)</f>
        <v/>
      </c>
      <c r="J17" s="46" t="str">
        <f>+IF('Ölçüm Tekrarlanabilirliği '!AQ38="","",'Ölçüm Tekrarlanabilirliği '!AQ38)</f>
        <v/>
      </c>
      <c r="K17" s="97"/>
    </row>
    <row r="18" spans="1:11" ht="51" customHeight="1" x14ac:dyDescent="0.2">
      <c r="A18" s="94">
        <v>11</v>
      </c>
      <c r="B18" s="198" t="s">
        <v>40</v>
      </c>
      <c r="C18" s="198"/>
      <c r="D18" s="198"/>
      <c r="E18" s="198"/>
      <c r="F18" s="39">
        <v>100</v>
      </c>
      <c r="G18" s="45">
        <v>0.01</v>
      </c>
      <c r="H18" s="45">
        <v>0.01</v>
      </c>
      <c r="I18" s="19"/>
      <c r="J18" s="20"/>
      <c r="K18" s="97"/>
    </row>
    <row r="19" spans="1:11" ht="48.75" customHeight="1" x14ac:dyDescent="0.2">
      <c r="A19" s="94">
        <v>12</v>
      </c>
      <c r="B19" s="198" t="s">
        <v>38</v>
      </c>
      <c r="C19" s="198"/>
      <c r="D19" s="198"/>
      <c r="E19" s="198"/>
      <c r="F19" s="107" t="s">
        <v>67</v>
      </c>
      <c r="G19" s="108" t="s">
        <v>67</v>
      </c>
      <c r="H19" s="109" t="s">
        <v>67</v>
      </c>
      <c r="I19" s="110"/>
      <c r="J19" s="111"/>
      <c r="K19" s="97"/>
    </row>
    <row r="20" spans="1:11" ht="39.75" customHeight="1" x14ac:dyDescent="0.2">
      <c r="A20" s="94">
        <v>13</v>
      </c>
      <c r="B20" s="198" t="s">
        <v>39</v>
      </c>
      <c r="C20" s="198"/>
      <c r="D20" s="198"/>
      <c r="E20" s="198"/>
      <c r="F20" s="78">
        <f>IF(F19=95,F18/2,IF(F19="Dikdörtgen",F18/SQRT(3),IF(F19="Üçgen",F18/SQRT(6),IF(F19="",""))))</f>
        <v>57.735026918962582</v>
      </c>
      <c r="G20" s="44">
        <f>IF(G19=95,G18/2,IF(G19="Dikdörtgen",G18/SQRT(3),IF(G19="Üçgen",G18/SQRT(6),IF(G19="",""))))</f>
        <v>5.773502691896258E-3</v>
      </c>
      <c r="H20" s="44">
        <f>IF(H19=95,H18/2,IF(H19="Dikdörtgen",H18/SQRT(3),IF(H19="Üçgen",H18/SQRT(6),IF(H19="",""))))</f>
        <v>5.773502691896258E-3</v>
      </c>
      <c r="I20" s="78" t="str">
        <f>IF(I19=95,I18/2,IF(I19="Dikdörtgen",I18/SQRT(3),IF(I19="Üçgen",I18/SQRT(6),IF(I19="",""))))</f>
        <v/>
      </c>
      <c r="J20" s="79" t="str">
        <f>IF(J19=95,J18/2,IF(J19="Dikdörtgen",J18/SQRT(3),IF(J19="Üçgen",J18/SQRT(6),IF(J19="",""))))</f>
        <v/>
      </c>
      <c r="K20" s="97"/>
    </row>
    <row r="21" spans="1:11" ht="46.5" customHeight="1" x14ac:dyDescent="0.2">
      <c r="A21" s="94">
        <v>14</v>
      </c>
      <c r="B21" s="198" t="s">
        <v>89</v>
      </c>
      <c r="C21" s="198"/>
      <c r="D21" s="198"/>
      <c r="E21" s="198"/>
      <c r="F21" s="78">
        <f>IF(F12="","",SQRT(F15^2+F16^2+F17^2+F20^2))</f>
        <v>2400.7691511294802</v>
      </c>
      <c r="G21" s="78">
        <f>IF(G12="","",SQRT(G15^2+G16^2+G17^2+G20^2))</f>
        <v>0.50745491479714522</v>
      </c>
      <c r="H21" s="78">
        <f>IF(H12="","",SQRT(H15^2+H16^2+H17^2+H20^2))</f>
        <v>0.29424113804276913</v>
      </c>
      <c r="I21" s="78" t="str">
        <f>IF(I12="","",SQRT(I15^2+I16^2+I17^2+I20^2))</f>
        <v/>
      </c>
      <c r="J21" s="79" t="str">
        <f>IF(J12="","",SQRT(J15^2+J16^2+J17^2+J20^2))</f>
        <v/>
      </c>
      <c r="K21" s="97"/>
    </row>
    <row r="22" spans="1:11" ht="46.5" customHeight="1" x14ac:dyDescent="0.2">
      <c r="A22" s="94"/>
      <c r="B22" s="198" t="s">
        <v>115</v>
      </c>
      <c r="C22" s="198"/>
      <c r="D22" s="198"/>
      <c r="E22" s="198"/>
      <c r="F22" s="110"/>
      <c r="G22" s="110"/>
      <c r="H22" s="110"/>
      <c r="I22" s="110"/>
      <c r="J22" s="111"/>
      <c r="K22" s="97"/>
    </row>
    <row r="23" spans="1:11" ht="42" customHeight="1" x14ac:dyDescent="0.2">
      <c r="A23" s="94">
        <v>15</v>
      </c>
      <c r="B23" s="198" t="s">
        <v>116</v>
      </c>
      <c r="C23" s="198"/>
      <c r="D23" s="198"/>
      <c r="E23" s="198"/>
      <c r="F23" s="78">
        <f>IF(F22="",'Ölçüm Tekrarlanabilirliği '!G33,F22)</f>
        <v>945.76285714285711</v>
      </c>
      <c r="G23" s="78">
        <f>IF(G22="",'Ölçüm Tekrarlanabilirliği '!P33,G22)</f>
        <v>149.9718571428572</v>
      </c>
      <c r="H23" s="78">
        <f>IF(H22="",'Ölçüm Tekrarlanabilirliği '!Y33,H22)</f>
        <v>150.45476190476191</v>
      </c>
      <c r="I23" s="78" t="str">
        <f>IF(I22="",'Ölçüm Tekrarlanabilirliği '!AH33,I22)</f>
        <v/>
      </c>
      <c r="J23" s="79" t="str">
        <f>IF(J22="",'Ölçüm Tekrarlanabilirliği '!AQ33,J22)</f>
        <v/>
      </c>
      <c r="K23" s="97"/>
    </row>
    <row r="24" spans="1:11" ht="56.25" customHeight="1" x14ac:dyDescent="0.2">
      <c r="A24" s="94">
        <v>16</v>
      </c>
      <c r="B24" s="198" t="s">
        <v>78</v>
      </c>
      <c r="C24" s="198"/>
      <c r="D24" s="198"/>
      <c r="E24" s="198"/>
      <c r="F24" s="196"/>
      <c r="G24" s="196"/>
      <c r="H24" s="196"/>
      <c r="I24" s="196"/>
      <c r="J24" s="197"/>
    </row>
    <row r="25" spans="1:11" ht="81" customHeight="1" x14ac:dyDescent="0.2">
      <c r="A25" s="94">
        <v>17</v>
      </c>
      <c r="B25" s="198" t="s">
        <v>77</v>
      </c>
      <c r="C25" s="198"/>
      <c r="D25" s="198"/>
      <c r="E25" s="198"/>
      <c r="F25" s="222"/>
      <c r="G25" s="222"/>
      <c r="H25" s="222"/>
      <c r="I25" s="222"/>
      <c r="J25" s="223"/>
      <c r="K25" s="98"/>
    </row>
    <row r="26" spans="1:11" ht="59.25" x14ac:dyDescent="0.2">
      <c r="A26" s="94">
        <v>18</v>
      </c>
      <c r="B26" s="198" t="s">
        <v>117</v>
      </c>
      <c r="C26" s="198"/>
      <c r="D26" s="198"/>
      <c r="E26" s="198"/>
      <c r="F26" s="214"/>
      <c r="G26" s="214"/>
      <c r="H26" s="99">
        <f>1/(G23*H23)</f>
        <v>4.4318422432219262E-5</v>
      </c>
      <c r="I26" s="21"/>
      <c r="J26" s="22">
        <f>IF(F21="",0,F21)</f>
        <v>2400.7691511294802</v>
      </c>
      <c r="K26" s="100"/>
    </row>
    <row r="27" spans="1:11" ht="59.25" x14ac:dyDescent="0.2">
      <c r="A27" s="94">
        <v>19</v>
      </c>
      <c r="B27" s="198" t="s">
        <v>8</v>
      </c>
      <c r="C27" s="198"/>
      <c r="D27" s="198"/>
      <c r="E27" s="198"/>
      <c r="F27" s="214"/>
      <c r="G27" s="214"/>
      <c r="H27" s="101">
        <f>+F23/(G23^2*H23)</f>
        <v>2.7948388865808003E-4</v>
      </c>
      <c r="I27" s="21"/>
      <c r="J27" s="22">
        <f>IF(G21="",0,G21)</f>
        <v>0.50745491479714522</v>
      </c>
      <c r="K27" s="100"/>
    </row>
    <row r="28" spans="1:11" ht="56.25" customHeight="1" x14ac:dyDescent="0.2">
      <c r="A28" s="94">
        <v>20</v>
      </c>
      <c r="B28" s="198" t="s">
        <v>9</v>
      </c>
      <c r="C28" s="198"/>
      <c r="D28" s="198"/>
      <c r="E28" s="198"/>
      <c r="F28" s="214"/>
      <c r="G28" s="214"/>
      <c r="H28" s="99">
        <f>+F23/(G23*H23^2)</f>
        <v>2.785868475873955E-4</v>
      </c>
      <c r="I28" s="21"/>
      <c r="J28" s="22">
        <f>IF(H21="",0,H21)</f>
        <v>0.29424113804276913</v>
      </c>
      <c r="K28" s="98"/>
    </row>
    <row r="29" spans="1:11" ht="58.5" customHeight="1" x14ac:dyDescent="0.2">
      <c r="A29" s="94">
        <v>21</v>
      </c>
      <c r="B29" s="198" t="s">
        <v>10</v>
      </c>
      <c r="C29" s="198"/>
      <c r="D29" s="198"/>
      <c r="E29" s="198"/>
      <c r="F29" s="214"/>
      <c r="G29" s="214"/>
      <c r="H29" s="99">
        <f>IF(I23="",0,"")</f>
        <v>0</v>
      </c>
      <c r="I29" s="21"/>
      <c r="J29" s="22">
        <f>IF(I21="",0,I21)</f>
        <v>0</v>
      </c>
      <c r="K29" s="98"/>
    </row>
    <row r="30" spans="1:11" ht="58.5" customHeight="1" x14ac:dyDescent="0.2">
      <c r="A30" s="94">
        <v>22</v>
      </c>
      <c r="B30" s="198" t="s">
        <v>11</v>
      </c>
      <c r="C30" s="198"/>
      <c r="D30" s="198"/>
      <c r="E30" s="198"/>
      <c r="F30" s="214"/>
      <c r="G30" s="214"/>
      <c r="H30" s="99">
        <f>IF(J23="",0,"")</f>
        <v>0</v>
      </c>
      <c r="I30" s="21"/>
      <c r="J30" s="22">
        <f>IF(J21="",0,J21)</f>
        <v>0</v>
      </c>
      <c r="K30" s="98"/>
    </row>
    <row r="31" spans="1:11" ht="65.25" customHeight="1" x14ac:dyDescent="0.2">
      <c r="A31" s="94">
        <v>23</v>
      </c>
      <c r="B31" s="198" t="s">
        <v>68</v>
      </c>
      <c r="C31" s="198"/>
      <c r="D31" s="198"/>
      <c r="E31" s="198"/>
      <c r="F31" s="211">
        <f>IF(H26="","",SQRT(H26^2*J26^2+H27^2*J27^2+H28^2*J28^2+H29^2*J29^2+H30^2*J30^2))</f>
        <v>0.10639842750274237</v>
      </c>
      <c r="G31" s="212"/>
      <c r="H31" s="212"/>
      <c r="I31" s="212"/>
      <c r="J31" s="213"/>
      <c r="K31" s="98"/>
    </row>
    <row r="32" spans="1:11" ht="63" customHeight="1" x14ac:dyDescent="0.2">
      <c r="A32" s="94">
        <v>24</v>
      </c>
      <c r="B32" s="198" t="s">
        <v>69</v>
      </c>
      <c r="C32" s="198"/>
      <c r="D32" s="198"/>
      <c r="E32" s="198"/>
      <c r="F32" s="211">
        <f>'Deney Tekrarlanabilirlik Formu'!C36</f>
        <v>0.42186453190131601</v>
      </c>
      <c r="G32" s="212"/>
      <c r="H32" s="212"/>
      <c r="I32" s="212"/>
      <c r="J32" s="213"/>
      <c r="K32" s="98"/>
    </row>
    <row r="33" spans="1:11" ht="75" customHeight="1" x14ac:dyDescent="0.2">
      <c r="A33" s="94">
        <v>25</v>
      </c>
      <c r="B33" s="198" t="s">
        <v>21</v>
      </c>
      <c r="C33" s="198"/>
      <c r="D33" s="198"/>
      <c r="E33" s="198"/>
      <c r="F33" s="23">
        <f>IF(F31="","",SQRT(F31^2+F32^2))</f>
        <v>0.43507506093934273</v>
      </c>
      <c r="G33" s="24"/>
      <c r="H33" s="102">
        <f>IF('Deney Tekrarlanabilirlik Formu'!C33="","",'Deney Tekrarlanabilirlik Formu'!C33)</f>
        <v>30.559923297273617</v>
      </c>
      <c r="I33" s="25" t="s">
        <v>18</v>
      </c>
      <c r="J33" s="26">
        <f>IF(F33="","",F33/H33*100)</f>
        <v>1.4236785109279304</v>
      </c>
      <c r="K33" s="98"/>
    </row>
    <row r="34" spans="1:11" ht="68.25" customHeight="1" thickBot="1" x14ac:dyDescent="0.25">
      <c r="A34" s="103">
        <v>26</v>
      </c>
      <c r="B34" s="224" t="s">
        <v>20</v>
      </c>
      <c r="C34" s="224"/>
      <c r="D34" s="224"/>
      <c r="E34" s="224"/>
      <c r="F34" s="27">
        <f>IF(F33="","",2*F33)</f>
        <v>0.87015012187868546</v>
      </c>
      <c r="G34" s="28"/>
      <c r="H34" s="112">
        <v>2</v>
      </c>
      <c r="I34" s="29" t="s">
        <v>17</v>
      </c>
      <c r="J34" s="30">
        <f>IF(F34="","",F34/H33*100)</f>
        <v>2.8473570218558608</v>
      </c>
      <c r="K34" s="98"/>
    </row>
    <row r="35" spans="1:11" ht="19.5" customHeight="1" x14ac:dyDescent="0.2">
      <c r="A35" s="215" t="s">
        <v>122</v>
      </c>
      <c r="B35" s="215"/>
      <c r="C35" s="104"/>
      <c r="D35" s="105" t="s">
        <v>149</v>
      </c>
      <c r="E35" s="105"/>
    </row>
    <row r="40" spans="1:11" x14ac:dyDescent="0.2">
      <c r="H40" s="106"/>
    </row>
  </sheetData>
  <sheetProtection algorithmName="SHA-512" hashValue="I3Af8GXtrTt97u+Y9y71DzEZIdIJLMBAG4HfPK68S7NNdzB1lfibTWQihTMY3z92nkEvL4q+3CZ6DrWKMhWnEw==" saltValue="eNAxowYDRyxQCPaIM1CqWQ==" spinCount="100000" sheet="1" objects="1" scenarios="1"/>
  <mergeCells count="48">
    <mergeCell ref="A35:B35"/>
    <mergeCell ref="F30:G30"/>
    <mergeCell ref="B32:E32"/>
    <mergeCell ref="B29:E29"/>
    <mergeCell ref="A1:B4"/>
    <mergeCell ref="C1:H1"/>
    <mergeCell ref="C2:H2"/>
    <mergeCell ref="C3:H4"/>
    <mergeCell ref="F25:J25"/>
    <mergeCell ref="B34:E34"/>
    <mergeCell ref="B33:E33"/>
    <mergeCell ref="B30:E30"/>
    <mergeCell ref="F6:J6"/>
    <mergeCell ref="B14:E14"/>
    <mergeCell ref="B16:E16"/>
    <mergeCell ref="F31:J31"/>
    <mergeCell ref="F32:J32"/>
    <mergeCell ref="B19:E19"/>
    <mergeCell ref="B24:E24"/>
    <mergeCell ref="F27:G27"/>
    <mergeCell ref="F28:G28"/>
    <mergeCell ref="F29:G29"/>
    <mergeCell ref="B25:E25"/>
    <mergeCell ref="B31:E31"/>
    <mergeCell ref="F26:G26"/>
    <mergeCell ref="B26:E26"/>
    <mergeCell ref="B27:E27"/>
    <mergeCell ref="B28:E28"/>
    <mergeCell ref="F5:J5"/>
    <mergeCell ref="B23:E23"/>
    <mergeCell ref="F8:J8"/>
    <mergeCell ref="B21:E21"/>
    <mergeCell ref="B6:E6"/>
    <mergeCell ref="B7:E7"/>
    <mergeCell ref="B5:E5"/>
    <mergeCell ref="B11:E11"/>
    <mergeCell ref="F7:J7"/>
    <mergeCell ref="B22:E22"/>
    <mergeCell ref="A9:A10"/>
    <mergeCell ref="B9:E10"/>
    <mergeCell ref="B8:E8"/>
    <mergeCell ref="F24:J24"/>
    <mergeCell ref="B12:E12"/>
    <mergeCell ref="B15:E15"/>
    <mergeCell ref="B13:E13"/>
    <mergeCell ref="B18:E18"/>
    <mergeCell ref="B20:E20"/>
    <mergeCell ref="B17:E17"/>
  </mergeCells>
  <phoneticPr fontId="0" type="noConversion"/>
  <printOptions horizontalCentered="1"/>
  <pageMargins left="0.43307086614173229" right="0" top="0.59055118110236227" bottom="0.39370078740157483" header="0.51181102362204722" footer="0.27559055118110237"/>
  <pageSetup paperSize="256"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42" r:id="rId4">
          <objectPr defaultSize="0" autoPict="0" r:id="rId5">
            <anchor moveWithCells="1">
              <from>
                <xdr:col>4</xdr:col>
                <xdr:colOff>1409700</xdr:colOff>
                <xdr:row>20</xdr:row>
                <xdr:rowOff>200025</xdr:rowOff>
              </from>
              <to>
                <xdr:col>4</xdr:col>
                <xdr:colOff>1790700</xdr:colOff>
                <xdr:row>20</xdr:row>
                <xdr:rowOff>571500</xdr:rowOff>
              </to>
            </anchor>
          </objectPr>
        </oleObject>
      </mc:Choice>
      <mc:Fallback>
        <oleObject progId="Equation.DSMT4" shapeId="1042" r:id="rId4"/>
      </mc:Fallback>
    </mc:AlternateContent>
    <mc:AlternateContent xmlns:mc="http://schemas.openxmlformats.org/markup-compatibility/2006">
      <mc:Choice Requires="x14">
        <oleObject progId="Equation.DSMT4" shapeId="1043" r:id="rId6">
          <objectPr defaultSize="0" autoPict="0" r:id="rId7">
            <anchor moveWithCells="1">
              <from>
                <xdr:col>6</xdr:col>
                <xdr:colOff>419100</xdr:colOff>
                <xdr:row>32</xdr:row>
                <xdr:rowOff>295275</xdr:rowOff>
              </from>
              <to>
                <xdr:col>6</xdr:col>
                <xdr:colOff>952500</xdr:colOff>
                <xdr:row>32</xdr:row>
                <xdr:rowOff>838200</xdr:rowOff>
              </to>
            </anchor>
          </objectPr>
        </oleObject>
      </mc:Choice>
      <mc:Fallback>
        <oleObject progId="Equation.DSMT4" shapeId="1043" r:id="rId6"/>
      </mc:Fallback>
    </mc:AlternateContent>
    <mc:AlternateContent xmlns:mc="http://schemas.openxmlformats.org/markup-compatibility/2006">
      <mc:Choice Requires="x14">
        <oleObject progId="Equation.DSMT4" shapeId="1048" r:id="rId8">
          <objectPr defaultSize="0" autoPict="0" r:id="rId9">
            <anchor moveWithCells="1">
              <from>
                <xdr:col>4</xdr:col>
                <xdr:colOff>1476375</xdr:colOff>
                <xdr:row>22</xdr:row>
                <xdr:rowOff>104775</xdr:rowOff>
              </from>
              <to>
                <xdr:col>4</xdr:col>
                <xdr:colOff>1828800</xdr:colOff>
                <xdr:row>22</xdr:row>
                <xdr:rowOff>447675</xdr:rowOff>
              </to>
            </anchor>
          </objectPr>
        </oleObject>
      </mc:Choice>
      <mc:Fallback>
        <oleObject progId="Equation.DSMT4" shapeId="1048" r:id="rId8"/>
      </mc:Fallback>
    </mc:AlternateContent>
    <mc:AlternateContent xmlns:mc="http://schemas.openxmlformats.org/markup-compatibility/2006">
      <mc:Choice Requires="x14">
        <oleObject progId="Equation.DSMT4" shapeId="1054" r:id="rId10">
          <objectPr defaultSize="0" autoPict="0" r:id="rId11">
            <anchor moveWithCells="1">
              <from>
                <xdr:col>8</xdr:col>
                <xdr:colOff>457200</xdr:colOff>
                <xdr:row>25</xdr:row>
                <xdr:rowOff>123825</xdr:rowOff>
              </from>
              <to>
                <xdr:col>8</xdr:col>
                <xdr:colOff>1057275</xdr:colOff>
                <xdr:row>25</xdr:row>
                <xdr:rowOff>609600</xdr:rowOff>
              </to>
            </anchor>
          </objectPr>
        </oleObject>
      </mc:Choice>
      <mc:Fallback>
        <oleObject progId="Equation.DSMT4" shapeId="1054" r:id="rId10"/>
      </mc:Fallback>
    </mc:AlternateContent>
    <mc:AlternateContent xmlns:mc="http://schemas.openxmlformats.org/markup-compatibility/2006">
      <mc:Choice Requires="x14">
        <oleObject progId="Equation.DSMT4" shapeId="1055" r:id="rId12">
          <objectPr defaultSize="0" autoPict="0" r:id="rId13">
            <anchor moveWithCells="1">
              <from>
                <xdr:col>8</xdr:col>
                <xdr:colOff>466725</xdr:colOff>
                <xdr:row>26</xdr:row>
                <xdr:rowOff>114300</xdr:rowOff>
              </from>
              <to>
                <xdr:col>8</xdr:col>
                <xdr:colOff>1114425</xdr:colOff>
                <xdr:row>26</xdr:row>
                <xdr:rowOff>647700</xdr:rowOff>
              </to>
            </anchor>
          </objectPr>
        </oleObject>
      </mc:Choice>
      <mc:Fallback>
        <oleObject progId="Equation.DSMT4" shapeId="1055" r:id="rId12"/>
      </mc:Fallback>
    </mc:AlternateContent>
    <mc:AlternateContent xmlns:mc="http://schemas.openxmlformats.org/markup-compatibility/2006">
      <mc:Choice Requires="x14">
        <oleObject progId="Equation.DSMT4" shapeId="1056" r:id="rId14">
          <objectPr defaultSize="0" autoPict="0" r:id="rId15">
            <anchor moveWithCells="1">
              <from>
                <xdr:col>8</xdr:col>
                <xdr:colOff>485775</xdr:colOff>
                <xdr:row>27</xdr:row>
                <xdr:rowOff>76200</xdr:rowOff>
              </from>
              <to>
                <xdr:col>8</xdr:col>
                <xdr:colOff>1133475</xdr:colOff>
                <xdr:row>27</xdr:row>
                <xdr:rowOff>609600</xdr:rowOff>
              </to>
            </anchor>
          </objectPr>
        </oleObject>
      </mc:Choice>
      <mc:Fallback>
        <oleObject progId="Equation.DSMT4" shapeId="1056" r:id="rId14"/>
      </mc:Fallback>
    </mc:AlternateContent>
    <mc:AlternateContent xmlns:mc="http://schemas.openxmlformats.org/markup-compatibility/2006">
      <mc:Choice Requires="x14">
        <oleObject progId="Equation.DSMT4" shapeId="1057" r:id="rId16">
          <objectPr defaultSize="0" autoPict="0" r:id="rId17">
            <anchor moveWithCells="1">
              <from>
                <xdr:col>8</xdr:col>
                <xdr:colOff>447675</xdr:colOff>
                <xdr:row>28</xdr:row>
                <xdr:rowOff>85725</xdr:rowOff>
              </from>
              <to>
                <xdr:col>8</xdr:col>
                <xdr:colOff>1095375</xdr:colOff>
                <xdr:row>28</xdr:row>
                <xdr:rowOff>619125</xdr:rowOff>
              </to>
            </anchor>
          </objectPr>
        </oleObject>
      </mc:Choice>
      <mc:Fallback>
        <oleObject progId="Equation.DSMT4" shapeId="1057" r:id="rId16"/>
      </mc:Fallback>
    </mc:AlternateContent>
    <mc:AlternateContent xmlns:mc="http://schemas.openxmlformats.org/markup-compatibility/2006">
      <mc:Choice Requires="x14">
        <oleObject progId="Equation.DSMT4" shapeId="1058" r:id="rId18">
          <objectPr defaultSize="0" autoPict="0" r:id="rId19">
            <anchor moveWithCells="1">
              <from>
                <xdr:col>8</xdr:col>
                <xdr:colOff>447675</xdr:colOff>
                <xdr:row>29</xdr:row>
                <xdr:rowOff>104775</xdr:rowOff>
              </from>
              <to>
                <xdr:col>8</xdr:col>
                <xdr:colOff>1095375</xdr:colOff>
                <xdr:row>29</xdr:row>
                <xdr:rowOff>638175</xdr:rowOff>
              </to>
            </anchor>
          </objectPr>
        </oleObject>
      </mc:Choice>
      <mc:Fallback>
        <oleObject progId="Equation.DSMT4" shapeId="1058" r:id="rId18"/>
      </mc:Fallback>
    </mc:AlternateContent>
    <mc:AlternateContent xmlns:mc="http://schemas.openxmlformats.org/markup-compatibility/2006">
      <mc:Choice Requires="x14">
        <oleObject progId="Equation.DSMT4" shapeId="1061" r:id="rId20">
          <objectPr defaultSize="0" autoPict="0" r:id="rId21">
            <anchor moveWithCells="1">
              <from>
                <xdr:col>6</xdr:col>
                <xdr:colOff>342900</xdr:colOff>
                <xdr:row>33</xdr:row>
                <xdr:rowOff>190500</xdr:rowOff>
              </from>
              <to>
                <xdr:col>6</xdr:col>
                <xdr:colOff>1028700</xdr:colOff>
                <xdr:row>33</xdr:row>
                <xdr:rowOff>685800</xdr:rowOff>
              </to>
            </anchor>
          </objectPr>
        </oleObject>
      </mc:Choice>
      <mc:Fallback>
        <oleObject progId="Equation.DSMT4" shapeId="1061" r:id="rId20"/>
      </mc:Fallback>
    </mc:AlternateContent>
    <mc:AlternateContent xmlns:mc="http://schemas.openxmlformats.org/markup-compatibility/2006">
      <mc:Choice Requires="x14">
        <oleObject progId="Equation.3" shapeId="1081" r:id="rId22">
          <objectPr defaultSize="0" autoPict="0" r:id="rId23">
            <anchor moveWithCells="1">
              <from>
                <xdr:col>8</xdr:col>
                <xdr:colOff>981075</xdr:colOff>
                <xdr:row>32</xdr:row>
                <xdr:rowOff>104775</xdr:rowOff>
              </from>
              <to>
                <xdr:col>8</xdr:col>
                <xdr:colOff>1552575</xdr:colOff>
                <xdr:row>32</xdr:row>
                <xdr:rowOff>828675</xdr:rowOff>
              </to>
            </anchor>
          </objectPr>
        </oleObject>
      </mc:Choice>
      <mc:Fallback>
        <oleObject progId="Equation.3" shapeId="1081" r:id="rId22"/>
      </mc:Fallback>
    </mc:AlternateContent>
    <mc:AlternateContent xmlns:mc="http://schemas.openxmlformats.org/markup-compatibility/2006">
      <mc:Choice Requires="x14">
        <oleObject progId="Equation.3" shapeId="1082" r:id="rId24">
          <objectPr defaultSize="0" autoPict="0" r:id="rId25">
            <anchor moveWithCells="1">
              <from>
                <xdr:col>8</xdr:col>
                <xdr:colOff>1019175</xdr:colOff>
                <xdr:row>33</xdr:row>
                <xdr:rowOff>114300</xdr:rowOff>
              </from>
              <to>
                <xdr:col>8</xdr:col>
                <xdr:colOff>1524000</xdr:colOff>
                <xdr:row>33</xdr:row>
                <xdr:rowOff>695325</xdr:rowOff>
              </to>
            </anchor>
          </objectPr>
        </oleObject>
      </mc:Choice>
      <mc:Fallback>
        <oleObject progId="Equation.3" shapeId="1082" r:id="rId24"/>
      </mc:Fallback>
    </mc:AlternateContent>
    <mc:AlternateContent xmlns:mc="http://schemas.openxmlformats.org/markup-compatibility/2006">
      <mc:Choice Requires="x14">
        <oleObject progId="Equation.DSMT4" shapeId="1164" r:id="rId26">
          <objectPr defaultSize="0" autoPict="0" r:id="rId27">
            <anchor moveWithCells="1">
              <from>
                <xdr:col>5</xdr:col>
                <xdr:colOff>76200</xdr:colOff>
                <xdr:row>24</xdr:row>
                <xdr:rowOff>85725</xdr:rowOff>
              </from>
              <to>
                <xdr:col>9</xdr:col>
                <xdr:colOff>257175</xdr:colOff>
                <xdr:row>24</xdr:row>
                <xdr:rowOff>847725</xdr:rowOff>
              </to>
            </anchor>
          </objectPr>
        </oleObject>
      </mc:Choice>
      <mc:Fallback>
        <oleObject progId="Equation.DSMT4" shapeId="1164" r:id="rId26"/>
      </mc:Fallback>
    </mc:AlternateContent>
    <mc:AlternateContent xmlns:mc="http://schemas.openxmlformats.org/markup-compatibility/2006">
      <mc:Choice Requires="x14">
        <oleObject progId="Equation.DSMT4" shapeId="1187" r:id="rId28">
          <objectPr defaultSize="0" autoPict="0" r:id="rId29">
            <anchor moveWithCells="1">
              <from>
                <xdr:col>5</xdr:col>
                <xdr:colOff>219075</xdr:colOff>
                <xdr:row>23</xdr:row>
                <xdr:rowOff>76200</xdr:rowOff>
              </from>
              <to>
                <xdr:col>7</xdr:col>
                <xdr:colOff>1171575</xdr:colOff>
                <xdr:row>23</xdr:row>
                <xdr:rowOff>676275</xdr:rowOff>
              </to>
            </anchor>
          </objectPr>
        </oleObject>
      </mc:Choice>
      <mc:Fallback>
        <oleObject progId="Equation.DSMT4" shapeId="1187" r:id="rId28"/>
      </mc:Fallback>
    </mc:AlternateContent>
    <mc:AlternateContent xmlns:mc="http://schemas.openxmlformats.org/markup-compatibility/2006">
      <mc:Choice Requires="x14">
        <oleObject progId="Equation.DSMT4" shapeId="1188" r:id="rId30">
          <objectPr defaultSize="0" autoPict="0" r:id="rId31">
            <anchor moveWithCells="1">
              <from>
                <xdr:col>5</xdr:col>
                <xdr:colOff>371475</xdr:colOff>
                <xdr:row>25</xdr:row>
                <xdr:rowOff>85725</xdr:rowOff>
              </from>
              <to>
                <xdr:col>6</xdr:col>
                <xdr:colOff>495300</xdr:colOff>
                <xdr:row>25</xdr:row>
                <xdr:rowOff>638175</xdr:rowOff>
              </to>
            </anchor>
          </objectPr>
        </oleObject>
      </mc:Choice>
      <mc:Fallback>
        <oleObject progId="Equation.DSMT4" shapeId="1188" r:id="rId30"/>
      </mc:Fallback>
    </mc:AlternateContent>
    <mc:AlternateContent xmlns:mc="http://schemas.openxmlformats.org/markup-compatibility/2006">
      <mc:Choice Requires="x14">
        <oleObject progId="Equation.DSMT4" shapeId="1189" r:id="rId32">
          <objectPr defaultSize="0" autoPict="0" r:id="rId33">
            <anchor moveWithCells="1">
              <from>
                <xdr:col>5</xdr:col>
                <xdr:colOff>371475</xdr:colOff>
                <xdr:row>26</xdr:row>
                <xdr:rowOff>85725</xdr:rowOff>
              </from>
              <to>
                <xdr:col>6</xdr:col>
                <xdr:colOff>495300</xdr:colOff>
                <xdr:row>26</xdr:row>
                <xdr:rowOff>714375</xdr:rowOff>
              </to>
            </anchor>
          </objectPr>
        </oleObject>
      </mc:Choice>
      <mc:Fallback>
        <oleObject progId="Equation.DSMT4" shapeId="1189" r:id="rId32"/>
      </mc:Fallback>
    </mc:AlternateContent>
    <mc:AlternateContent xmlns:mc="http://schemas.openxmlformats.org/markup-compatibility/2006">
      <mc:Choice Requires="x14">
        <oleObject progId="Equation.DSMT4" shapeId="1190" r:id="rId34">
          <objectPr defaultSize="0" autoPict="0" r:id="rId35">
            <anchor moveWithCells="1">
              <from>
                <xdr:col>5</xdr:col>
                <xdr:colOff>352425</xdr:colOff>
                <xdr:row>27</xdr:row>
                <xdr:rowOff>85725</xdr:rowOff>
              </from>
              <to>
                <xdr:col>6</xdr:col>
                <xdr:colOff>571500</xdr:colOff>
                <xdr:row>27</xdr:row>
                <xdr:rowOff>676275</xdr:rowOff>
              </to>
            </anchor>
          </objectPr>
        </oleObject>
      </mc:Choice>
      <mc:Fallback>
        <oleObject progId="Equation.DSMT4" shapeId="1190" r:id="rId34"/>
      </mc:Fallback>
    </mc:AlternateContent>
    <mc:AlternateContent xmlns:mc="http://schemas.openxmlformats.org/markup-compatibility/2006">
      <mc:Choice Requires="x14">
        <oleObject progId="Equation.DSMT4" shapeId="1349" r:id="rId36">
          <objectPr defaultSize="0" autoPict="0" r:id="rId9">
            <anchor moveWithCells="1">
              <from>
                <xdr:col>4</xdr:col>
                <xdr:colOff>1476375</xdr:colOff>
                <xdr:row>21</xdr:row>
                <xdr:rowOff>152400</xdr:rowOff>
              </from>
              <to>
                <xdr:col>4</xdr:col>
                <xdr:colOff>1762125</xdr:colOff>
                <xdr:row>21</xdr:row>
                <xdr:rowOff>428625</xdr:rowOff>
              </to>
            </anchor>
          </objectPr>
        </oleObject>
      </mc:Choice>
      <mc:Fallback>
        <oleObject progId="Equation.DSMT4" shapeId="1349" r:id="rId3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4"/>
  <sheetViews>
    <sheetView topLeftCell="A10" zoomScale="130" zoomScaleNormal="130" workbookViewId="0">
      <selection activeCell="C13" sqref="C13:J18"/>
    </sheetView>
  </sheetViews>
  <sheetFormatPr defaultColWidth="8.85546875" defaultRowHeight="12.75" x14ac:dyDescent="0.2"/>
  <cols>
    <col min="1" max="1" width="17.28515625" customWidth="1"/>
    <col min="2" max="2" width="15.140625" customWidth="1"/>
    <col min="3" max="8" width="12.7109375" style="62" customWidth="1"/>
    <col min="9" max="9" width="12.7109375" customWidth="1"/>
    <col min="10" max="10" width="12" customWidth="1"/>
    <col min="11" max="11" width="11.42578125" customWidth="1"/>
    <col min="12" max="12" width="17.140625" customWidth="1"/>
    <col min="13" max="13" width="8.85546875" customWidth="1"/>
    <col min="14" max="14" width="16" customWidth="1"/>
    <col min="15" max="15" width="12.7109375" customWidth="1"/>
    <col min="16" max="21" width="12.7109375" style="62" customWidth="1"/>
    <col min="22" max="23" width="12.7109375" customWidth="1"/>
    <col min="24" max="24" width="12" customWidth="1"/>
    <col min="25" max="25" width="15.42578125" customWidth="1"/>
    <col min="26" max="26" width="8.85546875" customWidth="1"/>
    <col min="27" max="27" width="15.42578125" customWidth="1"/>
    <col min="28" max="28" width="12.7109375" customWidth="1"/>
    <col min="29" max="34" width="12.7109375" style="62" customWidth="1"/>
    <col min="35" max="37" width="12.7109375" customWidth="1"/>
    <col min="38" max="38" width="15.42578125" customWidth="1"/>
  </cols>
  <sheetData>
    <row r="1" spans="1:38" ht="23.25" customHeight="1" x14ac:dyDescent="0.2">
      <c r="A1" s="237"/>
      <c r="B1" s="238" t="s">
        <v>36</v>
      </c>
      <c r="C1" s="238"/>
      <c r="D1" s="238"/>
      <c r="E1" s="238"/>
      <c r="F1" s="238"/>
      <c r="G1" s="238"/>
      <c r="H1" s="238"/>
      <c r="I1" s="238"/>
      <c r="J1" s="233" t="s">
        <v>22</v>
      </c>
      <c r="K1" s="233"/>
      <c r="L1" s="47" t="s">
        <v>23</v>
      </c>
      <c r="N1" s="237"/>
      <c r="O1" s="238" t="s">
        <v>36</v>
      </c>
      <c r="P1" s="238"/>
      <c r="Q1" s="238"/>
      <c r="R1" s="238"/>
      <c r="S1" s="238"/>
      <c r="T1" s="238"/>
      <c r="U1" s="238"/>
      <c r="V1" s="238"/>
      <c r="W1" s="232" t="s">
        <v>22</v>
      </c>
      <c r="X1" s="232"/>
      <c r="Y1" s="47" t="s">
        <v>23</v>
      </c>
      <c r="AA1" s="237"/>
      <c r="AB1" s="238" t="s">
        <v>36</v>
      </c>
      <c r="AC1" s="238"/>
      <c r="AD1" s="238"/>
      <c r="AE1" s="238"/>
      <c r="AF1" s="238"/>
      <c r="AG1" s="238"/>
      <c r="AH1" s="238"/>
      <c r="AI1" s="238"/>
      <c r="AJ1" s="232" t="s">
        <v>22</v>
      </c>
      <c r="AK1" s="232"/>
      <c r="AL1" s="47" t="s">
        <v>23</v>
      </c>
    </row>
    <row r="2" spans="1:38" ht="21.75" customHeight="1" x14ac:dyDescent="0.2">
      <c r="A2" s="237"/>
      <c r="B2" s="239" t="s">
        <v>24</v>
      </c>
      <c r="C2" s="239"/>
      <c r="D2" s="239"/>
      <c r="E2" s="239"/>
      <c r="F2" s="239"/>
      <c r="G2" s="239"/>
      <c r="H2" s="239"/>
      <c r="I2" s="239"/>
      <c r="J2" s="233" t="s">
        <v>25</v>
      </c>
      <c r="K2" s="233"/>
      <c r="L2" s="48" t="s">
        <v>90</v>
      </c>
      <c r="N2" s="237"/>
      <c r="O2" s="239" t="s">
        <v>24</v>
      </c>
      <c r="P2" s="239"/>
      <c r="Q2" s="239"/>
      <c r="R2" s="239"/>
      <c r="S2" s="239"/>
      <c r="T2" s="239"/>
      <c r="U2" s="239"/>
      <c r="V2" s="239"/>
      <c r="W2" s="232" t="s">
        <v>25</v>
      </c>
      <c r="X2" s="232"/>
      <c r="Y2" s="67" t="s">
        <v>90</v>
      </c>
      <c r="AA2" s="237"/>
      <c r="AB2" s="239" t="s">
        <v>24</v>
      </c>
      <c r="AC2" s="239"/>
      <c r="AD2" s="239"/>
      <c r="AE2" s="239"/>
      <c r="AF2" s="239"/>
      <c r="AG2" s="239"/>
      <c r="AH2" s="239"/>
      <c r="AI2" s="239"/>
      <c r="AJ2" s="232" t="s">
        <v>25</v>
      </c>
      <c r="AK2" s="232"/>
      <c r="AL2" s="67" t="s">
        <v>90</v>
      </c>
    </row>
    <row r="3" spans="1:38" ht="12.75" customHeight="1" x14ac:dyDescent="0.2">
      <c r="A3" s="237"/>
      <c r="B3" s="236" t="s">
        <v>41</v>
      </c>
      <c r="C3" s="236"/>
      <c r="D3" s="236"/>
      <c r="E3" s="236"/>
      <c r="F3" s="236"/>
      <c r="G3" s="236"/>
      <c r="H3" s="236"/>
      <c r="I3" s="236"/>
      <c r="J3" s="233" t="s">
        <v>92</v>
      </c>
      <c r="K3" s="233"/>
      <c r="L3" s="234"/>
      <c r="N3" s="237"/>
      <c r="O3" s="236" t="s">
        <v>41</v>
      </c>
      <c r="P3" s="236"/>
      <c r="Q3" s="236"/>
      <c r="R3" s="236"/>
      <c r="S3" s="236"/>
      <c r="T3" s="236"/>
      <c r="U3" s="236"/>
      <c r="V3" s="236"/>
      <c r="W3" s="233" t="s">
        <v>92</v>
      </c>
      <c r="X3" s="233"/>
      <c r="Y3" s="234"/>
      <c r="AA3" s="237"/>
      <c r="AB3" s="236" t="s">
        <v>41</v>
      </c>
      <c r="AC3" s="236"/>
      <c r="AD3" s="236"/>
      <c r="AE3" s="236"/>
      <c r="AF3" s="236"/>
      <c r="AG3" s="236"/>
      <c r="AH3" s="236"/>
      <c r="AI3" s="236"/>
      <c r="AJ3" s="232" t="s">
        <v>92</v>
      </c>
      <c r="AK3" s="232"/>
      <c r="AL3" s="234"/>
    </row>
    <row r="4" spans="1:38" ht="16.5" customHeight="1" x14ac:dyDescent="0.2">
      <c r="A4" s="237"/>
      <c r="B4" s="236"/>
      <c r="C4" s="236"/>
      <c r="D4" s="236"/>
      <c r="E4" s="236"/>
      <c r="F4" s="236"/>
      <c r="G4" s="236"/>
      <c r="H4" s="236"/>
      <c r="I4" s="236"/>
      <c r="J4" s="233"/>
      <c r="K4" s="233"/>
      <c r="L4" s="235"/>
      <c r="N4" s="237"/>
      <c r="O4" s="236"/>
      <c r="P4" s="236"/>
      <c r="Q4" s="236"/>
      <c r="R4" s="236"/>
      <c r="S4" s="236"/>
      <c r="T4" s="236"/>
      <c r="U4" s="236"/>
      <c r="V4" s="236"/>
      <c r="W4" s="233"/>
      <c r="X4" s="233"/>
      <c r="Y4" s="235"/>
      <c r="AA4" s="237"/>
      <c r="AB4" s="236"/>
      <c r="AC4" s="236"/>
      <c r="AD4" s="236"/>
      <c r="AE4" s="236"/>
      <c r="AF4" s="236"/>
      <c r="AG4" s="236"/>
      <c r="AH4" s="236"/>
      <c r="AI4" s="236"/>
      <c r="AJ4" s="232"/>
      <c r="AK4" s="232"/>
      <c r="AL4" s="235"/>
    </row>
    <row r="5" spans="1:38" ht="18" customHeight="1" x14ac:dyDescent="0.2">
      <c r="A5" s="237"/>
      <c r="B5" s="236"/>
      <c r="C5" s="236"/>
      <c r="D5" s="236"/>
      <c r="E5" s="236"/>
      <c r="F5" s="236"/>
      <c r="G5" s="236"/>
      <c r="H5" s="236"/>
      <c r="I5" s="236"/>
      <c r="J5" s="233" t="s">
        <v>42</v>
      </c>
      <c r="K5" s="233"/>
      <c r="L5" s="49" t="s">
        <v>28</v>
      </c>
      <c r="N5" s="237"/>
      <c r="O5" s="236"/>
      <c r="P5" s="236"/>
      <c r="Q5" s="236"/>
      <c r="R5" s="236"/>
      <c r="S5" s="236"/>
      <c r="T5" s="236"/>
      <c r="U5" s="236"/>
      <c r="V5" s="236"/>
      <c r="W5" s="232" t="s">
        <v>42</v>
      </c>
      <c r="X5" s="232"/>
      <c r="Y5" s="49" t="s">
        <v>28</v>
      </c>
      <c r="AA5" s="237"/>
      <c r="AB5" s="236"/>
      <c r="AC5" s="236"/>
      <c r="AD5" s="236"/>
      <c r="AE5" s="236"/>
      <c r="AF5" s="236"/>
      <c r="AG5" s="236"/>
      <c r="AH5" s="236"/>
      <c r="AI5" s="236"/>
      <c r="AJ5" s="232" t="s">
        <v>42</v>
      </c>
      <c r="AK5" s="232"/>
      <c r="AL5" s="49" t="s">
        <v>28</v>
      </c>
    </row>
    <row r="6" spans="1:38" ht="33" customHeight="1" x14ac:dyDescent="0.2">
      <c r="A6" s="247" t="s">
        <v>43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9"/>
      <c r="N6" s="247" t="s">
        <v>43</v>
      </c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9"/>
      <c r="AA6" s="247" t="s">
        <v>43</v>
      </c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9"/>
    </row>
    <row r="7" spans="1:38" ht="24" customHeight="1" x14ac:dyDescent="0.2">
      <c r="A7" s="240" t="s">
        <v>44</v>
      </c>
      <c r="B7" s="241"/>
      <c r="C7" s="242"/>
      <c r="D7" s="243"/>
      <c r="E7" s="243"/>
      <c r="F7" s="243"/>
      <c r="G7" s="243"/>
      <c r="H7" s="243"/>
      <c r="I7" s="243"/>
      <c r="J7" s="243"/>
      <c r="K7" s="243"/>
      <c r="L7" s="244"/>
      <c r="N7" s="245" t="s">
        <v>44</v>
      </c>
      <c r="O7" s="246"/>
      <c r="P7" s="242"/>
      <c r="Q7" s="243"/>
      <c r="R7" s="243"/>
      <c r="S7" s="243"/>
      <c r="T7" s="243"/>
      <c r="U7" s="243"/>
      <c r="V7" s="243"/>
      <c r="W7" s="243"/>
      <c r="X7" s="243"/>
      <c r="Y7" s="244"/>
      <c r="AA7" s="245" t="s">
        <v>44</v>
      </c>
      <c r="AB7" s="246"/>
      <c r="AC7" s="242"/>
      <c r="AD7" s="243"/>
      <c r="AE7" s="243"/>
      <c r="AF7" s="243"/>
      <c r="AG7" s="243"/>
      <c r="AH7" s="243"/>
      <c r="AI7" s="243"/>
      <c r="AJ7" s="243"/>
      <c r="AK7" s="243"/>
      <c r="AL7" s="244"/>
    </row>
    <row r="8" spans="1:38" ht="24" customHeight="1" x14ac:dyDescent="0.2">
      <c r="A8" s="240" t="s">
        <v>45</v>
      </c>
      <c r="B8" s="241"/>
      <c r="C8" s="242"/>
      <c r="D8" s="243"/>
      <c r="E8" s="243"/>
      <c r="F8" s="243"/>
      <c r="G8" s="243"/>
      <c r="H8" s="243"/>
      <c r="I8" s="243"/>
      <c r="J8" s="243"/>
      <c r="K8" s="243"/>
      <c r="L8" s="244"/>
      <c r="N8" s="245" t="s">
        <v>45</v>
      </c>
      <c r="O8" s="246"/>
      <c r="P8" s="242"/>
      <c r="Q8" s="243"/>
      <c r="R8" s="243"/>
      <c r="S8" s="243"/>
      <c r="T8" s="243"/>
      <c r="U8" s="243"/>
      <c r="V8" s="243"/>
      <c r="W8" s="243"/>
      <c r="X8" s="243"/>
      <c r="Y8" s="244"/>
      <c r="AA8" s="245" t="s">
        <v>45</v>
      </c>
      <c r="AB8" s="246"/>
      <c r="AC8" s="242"/>
      <c r="AD8" s="243"/>
      <c r="AE8" s="243"/>
      <c r="AF8" s="243"/>
      <c r="AG8" s="243"/>
      <c r="AH8" s="243"/>
      <c r="AI8" s="243"/>
      <c r="AJ8" s="243"/>
      <c r="AK8" s="243"/>
      <c r="AL8" s="244"/>
    </row>
    <row r="9" spans="1:38" ht="24" customHeight="1" x14ac:dyDescent="0.2">
      <c r="A9" s="240" t="s">
        <v>46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4"/>
      <c r="N9" s="245" t="s">
        <v>46</v>
      </c>
      <c r="O9" s="246"/>
      <c r="P9" s="242"/>
      <c r="Q9" s="243"/>
      <c r="R9" s="243"/>
      <c r="S9" s="243"/>
      <c r="T9" s="243"/>
      <c r="U9" s="243"/>
      <c r="V9" s="243"/>
      <c r="W9" s="243"/>
      <c r="X9" s="243"/>
      <c r="Y9" s="244"/>
      <c r="AA9" s="245" t="s">
        <v>46</v>
      </c>
      <c r="AB9" s="246"/>
      <c r="AC9" s="242"/>
      <c r="AD9" s="243"/>
      <c r="AE9" s="243"/>
      <c r="AF9" s="243"/>
      <c r="AG9" s="243"/>
      <c r="AH9" s="243"/>
      <c r="AI9" s="243"/>
      <c r="AJ9" s="243"/>
      <c r="AK9" s="243"/>
      <c r="AL9" s="244"/>
    </row>
    <row r="10" spans="1:38" ht="34.5" customHeight="1" x14ac:dyDescent="0.2">
      <c r="A10" s="240" t="s">
        <v>65</v>
      </c>
      <c r="B10" s="241"/>
      <c r="C10" s="242"/>
      <c r="D10" s="243"/>
      <c r="E10" s="243"/>
      <c r="F10" s="243"/>
      <c r="G10" s="243"/>
      <c r="H10" s="243"/>
      <c r="I10" s="243"/>
      <c r="J10" s="243"/>
      <c r="K10" s="243"/>
      <c r="L10" s="244"/>
      <c r="N10" s="245" t="s">
        <v>65</v>
      </c>
      <c r="O10" s="246"/>
      <c r="P10" s="242"/>
      <c r="Q10" s="243"/>
      <c r="R10" s="243"/>
      <c r="S10" s="243"/>
      <c r="T10" s="243"/>
      <c r="U10" s="243"/>
      <c r="V10" s="243"/>
      <c r="W10" s="243"/>
      <c r="X10" s="243"/>
      <c r="Y10" s="244"/>
      <c r="AA10" s="245" t="s">
        <v>65</v>
      </c>
      <c r="AB10" s="246"/>
      <c r="AC10" s="242"/>
      <c r="AD10" s="243"/>
      <c r="AE10" s="243"/>
      <c r="AF10" s="243"/>
      <c r="AG10" s="243"/>
      <c r="AH10" s="243"/>
      <c r="AI10" s="243"/>
      <c r="AJ10" s="243"/>
      <c r="AK10" s="243"/>
      <c r="AL10" s="244"/>
    </row>
    <row r="11" spans="1:38" ht="21" customHeight="1" x14ac:dyDescent="0.2">
      <c r="A11" s="240" t="s">
        <v>47</v>
      </c>
      <c r="B11" s="241"/>
      <c r="C11" s="250" t="s">
        <v>48</v>
      </c>
      <c r="D11" s="251"/>
      <c r="E11" s="251"/>
      <c r="F11" s="251"/>
      <c r="G11" s="251"/>
      <c r="H11" s="251"/>
      <c r="I11" s="251"/>
      <c r="J11" s="251"/>
      <c r="K11" s="251"/>
      <c r="L11" s="252"/>
      <c r="N11" s="240" t="s">
        <v>47</v>
      </c>
      <c r="O11" s="241"/>
      <c r="P11" s="250" t="s">
        <v>48</v>
      </c>
      <c r="Q11" s="251"/>
      <c r="R11" s="251"/>
      <c r="S11" s="251"/>
      <c r="T11" s="251"/>
      <c r="U11" s="251"/>
      <c r="V11" s="251"/>
      <c r="W11" s="251"/>
      <c r="X11" s="251"/>
      <c r="Y11" s="252"/>
      <c r="AA11" s="240" t="s">
        <v>47</v>
      </c>
      <c r="AB11" s="241"/>
      <c r="AC11" s="250" t="s">
        <v>48</v>
      </c>
      <c r="AD11" s="251"/>
      <c r="AE11" s="251"/>
      <c r="AF11" s="251"/>
      <c r="AG11" s="251"/>
      <c r="AH11" s="251"/>
      <c r="AI11" s="251"/>
      <c r="AJ11" s="251"/>
      <c r="AK11" s="251"/>
      <c r="AL11" s="252"/>
    </row>
    <row r="12" spans="1:38" s="52" customFormat="1" ht="38.25" customHeight="1" x14ac:dyDescent="0.2">
      <c r="A12" s="50" t="s">
        <v>49</v>
      </c>
      <c r="B12" s="50" t="s">
        <v>50</v>
      </c>
      <c r="C12" s="51" t="s">
        <v>51</v>
      </c>
      <c r="D12" s="51" t="s">
        <v>52</v>
      </c>
      <c r="E12" s="51" t="s">
        <v>53</v>
      </c>
      <c r="F12" s="51" t="s">
        <v>54</v>
      </c>
      <c r="G12" s="51" t="s">
        <v>55</v>
      </c>
      <c r="H12" s="51" t="s">
        <v>56</v>
      </c>
      <c r="I12" s="51" t="s">
        <v>57</v>
      </c>
      <c r="J12" s="51" t="s">
        <v>58</v>
      </c>
      <c r="K12" s="51" t="s">
        <v>59</v>
      </c>
      <c r="L12" s="51" t="s">
        <v>60</v>
      </c>
      <c r="N12" s="50" t="s">
        <v>49</v>
      </c>
      <c r="O12" s="50" t="s">
        <v>50</v>
      </c>
      <c r="P12" s="51" t="s">
        <v>51</v>
      </c>
      <c r="Q12" s="51" t="s">
        <v>52</v>
      </c>
      <c r="R12" s="51" t="s">
        <v>53</v>
      </c>
      <c r="S12" s="51" t="s">
        <v>54</v>
      </c>
      <c r="T12" s="51" t="s">
        <v>55</v>
      </c>
      <c r="U12" s="51" t="s">
        <v>56</v>
      </c>
      <c r="V12" s="51" t="s">
        <v>57</v>
      </c>
      <c r="W12" s="51" t="s">
        <v>58</v>
      </c>
      <c r="X12" s="51" t="s">
        <v>59</v>
      </c>
      <c r="Y12" s="51" t="s">
        <v>60</v>
      </c>
      <c r="AA12" s="50" t="s">
        <v>49</v>
      </c>
      <c r="AB12" s="50" t="s">
        <v>50</v>
      </c>
      <c r="AC12" s="51" t="s">
        <v>51</v>
      </c>
      <c r="AD12" s="51" t="s">
        <v>52</v>
      </c>
      <c r="AE12" s="51" t="s">
        <v>53</v>
      </c>
      <c r="AF12" s="51" t="s">
        <v>54</v>
      </c>
      <c r="AG12" s="51" t="s">
        <v>55</v>
      </c>
      <c r="AH12" s="51" t="s">
        <v>56</v>
      </c>
      <c r="AI12" s="51" t="s">
        <v>57</v>
      </c>
      <c r="AJ12" s="51" t="s">
        <v>58</v>
      </c>
      <c r="AK12" s="51" t="s">
        <v>59</v>
      </c>
      <c r="AL12" s="51" t="s">
        <v>60</v>
      </c>
    </row>
    <row r="13" spans="1:38" s="56" customFormat="1" ht="24" customHeight="1" x14ac:dyDescent="0.2">
      <c r="A13" s="53" t="s">
        <v>79</v>
      </c>
      <c r="B13" s="53">
        <f>COUNT($C$13)</f>
        <v>1</v>
      </c>
      <c r="C13" s="66">
        <v>43.129703408587872</v>
      </c>
      <c r="D13" s="66">
        <v>46.144014683105461</v>
      </c>
      <c r="E13" s="66">
        <v>44.171752012027945</v>
      </c>
      <c r="F13" s="66">
        <v>43.408968210953589</v>
      </c>
      <c r="G13" s="66">
        <v>42.572003707055345</v>
      </c>
      <c r="H13" s="66">
        <v>41.388530933498821</v>
      </c>
      <c r="I13" s="66">
        <v>44.198442304116469</v>
      </c>
      <c r="J13" s="51">
        <v>44.686686723353368</v>
      </c>
      <c r="K13" s="66"/>
      <c r="L13" s="66"/>
      <c r="N13" s="53"/>
      <c r="O13" s="53"/>
      <c r="P13" s="54"/>
      <c r="Q13" s="54"/>
      <c r="R13" s="54"/>
      <c r="S13" s="54"/>
      <c r="T13" s="55"/>
      <c r="U13" s="54"/>
      <c r="V13" s="54"/>
      <c r="W13" s="54"/>
      <c r="X13" s="54"/>
      <c r="Y13" s="55"/>
      <c r="AA13" s="53"/>
      <c r="AB13" s="53"/>
      <c r="AC13" s="54"/>
      <c r="AD13" s="54"/>
      <c r="AE13" s="54"/>
      <c r="AF13" s="54"/>
      <c r="AG13" s="54"/>
      <c r="AH13" s="54"/>
      <c r="AI13" s="54"/>
      <c r="AJ13" s="54"/>
      <c r="AK13" s="54"/>
      <c r="AL13" s="55"/>
    </row>
    <row r="14" spans="1:38" s="56" customFormat="1" ht="24" customHeight="1" x14ac:dyDescent="0.2">
      <c r="A14" s="53" t="s">
        <v>80</v>
      </c>
      <c r="B14" s="53">
        <f>COUNT($C$13:C14)</f>
        <v>2</v>
      </c>
      <c r="C14" s="66">
        <v>40.857114055425775</v>
      </c>
      <c r="D14" s="66">
        <v>45.837466111221318</v>
      </c>
      <c r="E14" s="66">
        <v>44.996009688755727</v>
      </c>
      <c r="F14" s="66">
        <v>43.966530740595331</v>
      </c>
      <c r="G14" s="66">
        <v>43.701856263843979</v>
      </c>
      <c r="H14" s="66">
        <v>45.095347202908698</v>
      </c>
      <c r="I14" s="66">
        <v>42.951804612632316</v>
      </c>
      <c r="J14" s="51">
        <v>44.788962498858297</v>
      </c>
      <c r="K14" s="66"/>
      <c r="L14" s="66"/>
      <c r="N14" s="53"/>
      <c r="O14" s="53"/>
      <c r="P14" s="54"/>
      <c r="Q14" s="54"/>
      <c r="R14" s="54"/>
      <c r="S14" s="54"/>
      <c r="T14" s="55"/>
      <c r="U14" s="54"/>
      <c r="V14" s="54"/>
      <c r="W14" s="54"/>
      <c r="X14" s="54"/>
      <c r="Y14" s="55"/>
      <c r="AA14" s="53"/>
      <c r="AB14" s="53"/>
      <c r="AC14" s="54"/>
      <c r="AD14" s="54"/>
      <c r="AE14" s="54"/>
      <c r="AF14" s="54"/>
      <c r="AG14" s="54"/>
      <c r="AH14" s="54"/>
      <c r="AI14" s="54"/>
      <c r="AJ14" s="54"/>
      <c r="AK14" s="54"/>
      <c r="AL14" s="55"/>
    </row>
    <row r="15" spans="1:38" s="56" customFormat="1" ht="24" customHeight="1" x14ac:dyDescent="0.2">
      <c r="A15" s="53" t="s">
        <v>81</v>
      </c>
      <c r="B15" s="53">
        <f>COUNT($C$13:C15)</f>
        <v>3</v>
      </c>
      <c r="C15" s="66">
        <v>43.028162871883865</v>
      </c>
      <c r="D15" s="66">
        <v>43.253189861370153</v>
      </c>
      <c r="E15" s="66">
        <v>44.393258459398069</v>
      </c>
      <c r="F15" s="66">
        <v>41.268913370490985</v>
      </c>
      <c r="G15" s="66">
        <v>43.911029282151191</v>
      </c>
      <c r="H15" s="66">
        <v>41.898429566250492</v>
      </c>
      <c r="I15" s="66">
        <v>41.431714011989186</v>
      </c>
      <c r="J15" s="51">
        <v>42.75896193683824</v>
      </c>
      <c r="K15" s="66"/>
      <c r="L15" s="66"/>
      <c r="N15" s="53"/>
      <c r="O15" s="53"/>
      <c r="P15" s="54"/>
      <c r="Q15" s="54"/>
      <c r="R15" s="54"/>
      <c r="S15" s="54"/>
      <c r="T15" s="55"/>
      <c r="U15" s="54"/>
      <c r="V15" s="54"/>
      <c r="W15" s="54"/>
      <c r="X15" s="54"/>
      <c r="Y15" s="55"/>
      <c r="AA15" s="53"/>
      <c r="AB15" s="53"/>
      <c r="AC15" s="54"/>
      <c r="AD15" s="54"/>
      <c r="AE15" s="54"/>
      <c r="AF15" s="54"/>
      <c r="AG15" s="54"/>
      <c r="AH15" s="54"/>
      <c r="AI15" s="54"/>
      <c r="AJ15" s="54"/>
      <c r="AK15" s="54"/>
      <c r="AL15" s="55"/>
    </row>
    <row r="16" spans="1:38" s="56" customFormat="1" ht="24" customHeight="1" x14ac:dyDescent="0.2">
      <c r="A16" s="53" t="s">
        <v>82</v>
      </c>
      <c r="B16" s="53">
        <f>COUNT($C$13:C16)</f>
        <v>4</v>
      </c>
      <c r="C16" s="66">
        <v>42.103903220273665</v>
      </c>
      <c r="D16" s="66">
        <v>47.438879827446371</v>
      </c>
      <c r="E16" s="66">
        <v>45.111181096773905</v>
      </c>
      <c r="F16" s="66">
        <v>41.989296413460224</v>
      </c>
      <c r="G16" s="66">
        <v>43.637797257592048</v>
      </c>
      <c r="H16" s="66">
        <v>44.373939136840221</v>
      </c>
      <c r="I16" s="66">
        <v>45.328163604889163</v>
      </c>
      <c r="J16" s="51">
        <v>41.594791284306851</v>
      </c>
      <c r="K16" s="66"/>
      <c r="L16" s="66"/>
      <c r="N16" s="53"/>
      <c r="O16" s="53"/>
      <c r="P16" s="54"/>
      <c r="Q16" s="54"/>
      <c r="R16" s="54"/>
      <c r="S16" s="54"/>
      <c r="T16" s="55"/>
      <c r="U16" s="54"/>
      <c r="V16" s="54"/>
      <c r="W16" s="54"/>
      <c r="X16" s="54"/>
      <c r="Y16" s="55"/>
      <c r="AA16" s="53"/>
      <c r="AB16" s="53"/>
      <c r="AC16" s="54"/>
      <c r="AD16" s="54"/>
      <c r="AE16" s="54"/>
      <c r="AF16" s="54"/>
      <c r="AG16" s="54"/>
      <c r="AH16" s="54"/>
      <c r="AI16" s="54"/>
      <c r="AJ16" s="54"/>
      <c r="AK16" s="54"/>
      <c r="AL16" s="55"/>
    </row>
    <row r="17" spans="1:38" s="56" customFormat="1" ht="24" customHeight="1" x14ac:dyDescent="0.2">
      <c r="A17" s="53" t="s">
        <v>83</v>
      </c>
      <c r="B17" s="53">
        <f>COUNT($C$13:C17)</f>
        <v>5</v>
      </c>
      <c r="C17" s="66">
        <v>43.771580345285521</v>
      </c>
      <c r="D17" s="66">
        <v>45.575961988232109</v>
      </c>
      <c r="E17" s="66">
        <v>45.153394795934815</v>
      </c>
      <c r="F17" s="66">
        <v>44.34992550626059</v>
      </c>
      <c r="G17" s="66">
        <v>43.52009138646617</v>
      </c>
      <c r="H17" s="66">
        <v>41.406004583802307</v>
      </c>
      <c r="I17" s="66">
        <v>45.018227982584314</v>
      </c>
      <c r="J17" s="51">
        <v>40.728856385074515</v>
      </c>
      <c r="K17" s="66"/>
      <c r="L17" s="66"/>
      <c r="N17" s="53"/>
      <c r="O17" s="53"/>
      <c r="P17" s="54"/>
      <c r="Q17" s="54"/>
      <c r="R17" s="54"/>
      <c r="S17" s="54"/>
      <c r="T17" s="55"/>
      <c r="U17" s="54"/>
      <c r="V17" s="54"/>
      <c r="W17" s="54"/>
      <c r="X17" s="54"/>
      <c r="Y17" s="55"/>
      <c r="AA17" s="53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5"/>
    </row>
    <row r="18" spans="1:38" s="56" customFormat="1" ht="24" customHeight="1" x14ac:dyDescent="0.2">
      <c r="A18" s="53" t="s">
        <v>84</v>
      </c>
      <c r="B18" s="53">
        <f>COUNT($C$13:C18)</f>
        <v>6</v>
      </c>
      <c r="C18" s="66">
        <v>43.58529650510328</v>
      </c>
      <c r="D18" s="66">
        <v>45.817153374783956</v>
      </c>
      <c r="E18" s="66">
        <v>45.782487375792655</v>
      </c>
      <c r="F18" s="66">
        <v>44.165911293095363</v>
      </c>
      <c r="G18" s="66">
        <v>45.928619270883161</v>
      </c>
      <c r="H18" s="66">
        <v>44.58157246752733</v>
      </c>
      <c r="I18" s="66">
        <v>42.904659904014004</v>
      </c>
      <c r="J18" s="51">
        <v>42.125894502952953</v>
      </c>
      <c r="K18" s="66"/>
      <c r="L18" s="66"/>
      <c r="N18" s="53"/>
      <c r="O18" s="53"/>
      <c r="P18" s="54"/>
      <c r="Q18" s="54"/>
      <c r="R18" s="54"/>
      <c r="S18" s="54"/>
      <c r="T18" s="55"/>
      <c r="U18" s="54"/>
      <c r="V18" s="54"/>
      <c r="W18" s="54"/>
      <c r="X18" s="54"/>
      <c r="Y18" s="55"/>
      <c r="AA18" s="53"/>
      <c r="AB18" s="53"/>
      <c r="AC18" s="54"/>
      <c r="AD18" s="54"/>
      <c r="AE18" s="54"/>
      <c r="AF18" s="54"/>
      <c r="AG18" s="54"/>
      <c r="AH18" s="54"/>
      <c r="AI18" s="54"/>
      <c r="AJ18" s="54"/>
      <c r="AK18" s="54"/>
      <c r="AL18" s="55"/>
    </row>
    <row r="19" spans="1:38" s="56" customFormat="1" ht="24" customHeight="1" x14ac:dyDescent="0.2">
      <c r="A19" s="53"/>
      <c r="B19" s="53"/>
      <c r="C19" s="66"/>
      <c r="D19" s="51"/>
      <c r="E19" s="66"/>
      <c r="F19" s="66"/>
      <c r="G19" s="51"/>
      <c r="H19" s="66"/>
      <c r="I19" s="66"/>
      <c r="J19" s="51"/>
      <c r="K19" s="66"/>
      <c r="L19" s="66"/>
      <c r="N19" s="53"/>
      <c r="O19" s="53"/>
      <c r="P19" s="54"/>
      <c r="Q19" s="54"/>
      <c r="R19" s="54"/>
      <c r="S19" s="54"/>
      <c r="T19" s="55"/>
      <c r="U19" s="54"/>
      <c r="V19" s="54"/>
      <c r="W19" s="54"/>
      <c r="X19" s="54"/>
      <c r="Y19" s="55"/>
      <c r="AA19" s="53"/>
      <c r="AB19" s="53"/>
      <c r="AC19" s="54"/>
      <c r="AD19" s="54"/>
      <c r="AE19" s="54"/>
      <c r="AF19" s="54"/>
      <c r="AG19" s="55"/>
      <c r="AH19" s="54"/>
      <c r="AI19" s="54"/>
      <c r="AJ19" s="54"/>
      <c r="AK19" s="54"/>
      <c r="AL19" s="55"/>
    </row>
    <row r="20" spans="1:38" s="56" customFormat="1" ht="24" customHeight="1" x14ac:dyDescent="0.2">
      <c r="A20" s="53"/>
      <c r="B20" s="53"/>
      <c r="C20" s="66"/>
      <c r="D20" s="51"/>
      <c r="E20" s="66"/>
      <c r="F20" s="66"/>
      <c r="G20" s="51"/>
      <c r="H20" s="66"/>
      <c r="I20" s="66"/>
      <c r="J20" s="51"/>
      <c r="K20" s="66"/>
      <c r="L20" s="66"/>
      <c r="N20" s="53"/>
      <c r="O20" s="53"/>
      <c r="P20" s="54"/>
      <c r="Q20" s="54"/>
      <c r="R20" s="54"/>
      <c r="S20" s="54"/>
      <c r="T20" s="55"/>
      <c r="U20" s="54"/>
      <c r="V20" s="54"/>
      <c r="W20" s="54"/>
      <c r="X20" s="54"/>
      <c r="Y20" s="55"/>
      <c r="AA20" s="53"/>
      <c r="AB20" s="53"/>
      <c r="AC20" s="54"/>
      <c r="AD20" s="54"/>
      <c r="AE20" s="54"/>
      <c r="AF20" s="54"/>
      <c r="AG20" s="55"/>
      <c r="AH20" s="54"/>
      <c r="AI20" s="54"/>
      <c r="AJ20" s="54"/>
      <c r="AK20" s="54"/>
      <c r="AL20" s="55"/>
    </row>
    <row r="21" spans="1:38" s="56" customFormat="1" ht="24" customHeight="1" x14ac:dyDescent="0.2">
      <c r="A21" s="53"/>
      <c r="B21" s="53"/>
      <c r="C21" s="66"/>
      <c r="D21" s="51"/>
      <c r="E21" s="66"/>
      <c r="F21" s="66"/>
      <c r="G21" s="51"/>
      <c r="H21" s="66"/>
      <c r="I21" s="66"/>
      <c r="J21" s="51"/>
      <c r="K21" s="66"/>
      <c r="L21" s="66"/>
      <c r="N21" s="53"/>
      <c r="O21" s="53"/>
      <c r="P21" s="54"/>
      <c r="Q21" s="54"/>
      <c r="R21" s="54"/>
      <c r="S21" s="54"/>
      <c r="T21" s="55"/>
      <c r="U21" s="54"/>
      <c r="V21" s="54"/>
      <c r="W21" s="54"/>
      <c r="X21" s="54"/>
      <c r="Y21" s="55"/>
      <c r="AA21" s="53"/>
      <c r="AB21" s="53"/>
      <c r="AC21" s="54"/>
      <c r="AD21" s="54"/>
      <c r="AE21" s="54"/>
      <c r="AF21" s="54"/>
      <c r="AG21" s="55"/>
      <c r="AH21" s="54"/>
      <c r="AI21" s="54"/>
      <c r="AJ21" s="54"/>
      <c r="AK21" s="54"/>
      <c r="AL21" s="55"/>
    </row>
    <row r="22" spans="1:38" s="56" customFormat="1" ht="24" customHeight="1" x14ac:dyDescent="0.2">
      <c r="A22" s="53"/>
      <c r="B22" s="53"/>
      <c r="C22" s="66"/>
      <c r="D22" s="51"/>
      <c r="E22" s="66"/>
      <c r="F22" s="66"/>
      <c r="G22" s="51"/>
      <c r="H22" s="66"/>
      <c r="I22" s="66"/>
      <c r="J22" s="51"/>
      <c r="K22" s="66"/>
      <c r="L22" s="66"/>
      <c r="N22" s="53"/>
      <c r="O22" s="53"/>
      <c r="P22" s="54"/>
      <c r="Q22" s="54"/>
      <c r="R22" s="54"/>
      <c r="S22" s="54"/>
      <c r="T22" s="55"/>
      <c r="U22" s="54"/>
      <c r="V22" s="54"/>
      <c r="W22" s="54"/>
      <c r="X22" s="54"/>
      <c r="Y22" s="55"/>
      <c r="AA22" s="53"/>
      <c r="AB22" s="53"/>
      <c r="AC22" s="54"/>
      <c r="AD22" s="54"/>
      <c r="AE22" s="54"/>
      <c r="AF22" s="54"/>
      <c r="AG22" s="55"/>
      <c r="AH22" s="54"/>
      <c r="AI22" s="54"/>
      <c r="AJ22" s="54"/>
      <c r="AK22" s="54"/>
      <c r="AL22" s="55"/>
    </row>
    <row r="23" spans="1:38" s="56" customFormat="1" ht="24" customHeight="1" x14ac:dyDescent="0.2">
      <c r="A23" s="53"/>
      <c r="B23" s="53"/>
      <c r="C23" s="66"/>
      <c r="D23" s="51"/>
      <c r="E23" s="66"/>
      <c r="F23" s="66"/>
      <c r="G23" s="66"/>
      <c r="H23" s="66"/>
      <c r="I23" s="66"/>
      <c r="J23" s="66"/>
      <c r="K23" s="66"/>
      <c r="L23" s="51"/>
      <c r="N23" s="53"/>
      <c r="O23" s="53"/>
      <c r="P23" s="54"/>
      <c r="Q23" s="54"/>
      <c r="R23" s="54"/>
      <c r="S23" s="54"/>
      <c r="T23" s="55"/>
      <c r="U23" s="54"/>
      <c r="V23" s="54"/>
      <c r="W23" s="54"/>
      <c r="X23" s="54"/>
      <c r="Y23" s="55"/>
      <c r="AA23" s="53"/>
      <c r="AB23" s="53"/>
      <c r="AC23" s="54"/>
      <c r="AD23" s="54"/>
      <c r="AE23" s="54"/>
      <c r="AF23" s="54"/>
      <c r="AG23" s="55"/>
      <c r="AH23" s="54"/>
      <c r="AI23" s="54"/>
      <c r="AJ23" s="54"/>
      <c r="AK23" s="54"/>
      <c r="AL23" s="55"/>
    </row>
    <row r="24" spans="1:38" s="56" customFormat="1" ht="24" customHeight="1" x14ac:dyDescent="0.2">
      <c r="A24" s="53"/>
      <c r="B24" s="53"/>
      <c r="C24" s="66"/>
      <c r="D24" s="51"/>
      <c r="E24" s="66"/>
      <c r="F24" s="66"/>
      <c r="G24" s="66"/>
      <c r="H24" s="66"/>
      <c r="I24" s="66"/>
      <c r="J24" s="66"/>
      <c r="K24" s="66"/>
      <c r="L24" s="51"/>
      <c r="N24" s="53"/>
      <c r="O24" s="53"/>
      <c r="P24" s="54"/>
      <c r="Q24" s="54"/>
      <c r="R24" s="54"/>
      <c r="S24" s="54"/>
      <c r="T24" s="55"/>
      <c r="U24" s="54"/>
      <c r="V24" s="54"/>
      <c r="W24" s="54"/>
      <c r="X24" s="54"/>
      <c r="Y24" s="55"/>
      <c r="AA24" s="53"/>
      <c r="AB24" s="53"/>
      <c r="AC24" s="54"/>
      <c r="AD24" s="54"/>
      <c r="AE24" s="54"/>
      <c r="AF24" s="54"/>
      <c r="AG24" s="55"/>
      <c r="AH24" s="54"/>
      <c r="AI24" s="54"/>
      <c r="AJ24" s="54"/>
      <c r="AK24" s="54"/>
      <c r="AL24" s="55"/>
    </row>
    <row r="25" spans="1:38" s="56" customFormat="1" ht="24" customHeight="1" x14ac:dyDescent="0.2">
      <c r="A25" s="53"/>
      <c r="B25" s="53"/>
      <c r="C25" s="66"/>
      <c r="D25" s="51"/>
      <c r="E25" s="66"/>
      <c r="F25" s="66"/>
      <c r="G25" s="66"/>
      <c r="H25" s="66"/>
      <c r="I25" s="66"/>
      <c r="J25" s="66"/>
      <c r="K25" s="66"/>
      <c r="L25" s="51"/>
      <c r="N25" s="53"/>
      <c r="O25" s="53"/>
      <c r="P25" s="54"/>
      <c r="Q25" s="54"/>
      <c r="R25" s="54"/>
      <c r="S25" s="54"/>
      <c r="T25" s="55"/>
      <c r="U25" s="54"/>
      <c r="V25" s="54"/>
      <c r="W25" s="54"/>
      <c r="X25" s="54"/>
      <c r="Y25" s="55"/>
      <c r="AA25" s="53"/>
      <c r="AB25" s="53"/>
      <c r="AC25" s="54"/>
      <c r="AD25" s="54"/>
      <c r="AE25" s="54"/>
      <c r="AF25" s="54"/>
      <c r="AG25" s="55"/>
      <c r="AH25" s="54"/>
      <c r="AI25" s="54"/>
      <c r="AJ25" s="54"/>
      <c r="AK25" s="54"/>
      <c r="AL25" s="55"/>
    </row>
    <row r="26" spans="1:38" s="56" customFormat="1" ht="24" customHeight="1" x14ac:dyDescent="0.2">
      <c r="A26" s="53"/>
      <c r="B26" s="53"/>
      <c r="C26" s="66"/>
      <c r="D26" s="51"/>
      <c r="E26" s="66"/>
      <c r="F26" s="66"/>
      <c r="G26" s="66"/>
      <c r="H26" s="66"/>
      <c r="I26" s="66"/>
      <c r="J26" s="66"/>
      <c r="K26" s="66"/>
      <c r="L26" s="51"/>
      <c r="N26" s="53"/>
      <c r="O26" s="53"/>
      <c r="P26" s="54"/>
      <c r="Q26" s="54"/>
      <c r="R26" s="54"/>
      <c r="S26" s="54"/>
      <c r="T26" s="55"/>
      <c r="U26" s="54"/>
      <c r="V26" s="54"/>
      <c r="W26" s="54"/>
      <c r="X26" s="54"/>
      <c r="Y26" s="55"/>
      <c r="AA26" s="53"/>
      <c r="AB26" s="53"/>
      <c r="AC26" s="54"/>
      <c r="AD26" s="54"/>
      <c r="AE26" s="54"/>
      <c r="AF26" s="54"/>
      <c r="AG26" s="55"/>
      <c r="AH26" s="54"/>
      <c r="AI26" s="54"/>
      <c r="AJ26" s="54"/>
      <c r="AK26" s="54"/>
      <c r="AL26" s="55"/>
    </row>
    <row r="27" spans="1:38" s="56" customFormat="1" ht="24" customHeight="1" x14ac:dyDescent="0.2">
      <c r="A27" s="53"/>
      <c r="B27" s="53"/>
      <c r="C27" s="66"/>
      <c r="D27" s="51"/>
      <c r="E27" s="66"/>
      <c r="F27" s="66"/>
      <c r="G27" s="66"/>
      <c r="H27" s="66"/>
      <c r="I27" s="66"/>
      <c r="J27" s="66"/>
      <c r="K27" s="66"/>
      <c r="L27" s="51"/>
      <c r="N27" s="53"/>
      <c r="O27" s="53"/>
      <c r="P27" s="54"/>
      <c r="Q27" s="54"/>
      <c r="R27" s="54"/>
      <c r="S27" s="54"/>
      <c r="T27" s="55"/>
      <c r="U27" s="54"/>
      <c r="V27" s="54"/>
      <c r="W27" s="54"/>
      <c r="X27" s="54"/>
      <c r="Y27" s="55"/>
      <c r="AA27" s="53"/>
      <c r="AB27" s="53"/>
      <c r="AC27" s="54"/>
      <c r="AD27" s="54"/>
      <c r="AE27" s="54"/>
      <c r="AF27" s="54"/>
      <c r="AG27" s="55"/>
      <c r="AH27" s="54"/>
      <c r="AI27" s="54"/>
      <c r="AJ27" s="54"/>
      <c r="AK27" s="54"/>
      <c r="AL27" s="55"/>
    </row>
    <row r="28" spans="1:38" s="56" customFormat="1" ht="24" customHeight="1" x14ac:dyDescent="0.2">
      <c r="A28" s="53"/>
      <c r="B28" s="53"/>
      <c r="C28" s="66"/>
      <c r="D28" s="51"/>
      <c r="E28" s="66"/>
      <c r="F28" s="66"/>
      <c r="G28" s="66"/>
      <c r="H28" s="66"/>
      <c r="I28" s="66"/>
      <c r="J28" s="66"/>
      <c r="K28" s="66"/>
      <c r="L28" s="51"/>
      <c r="N28" s="53"/>
      <c r="O28" s="53"/>
      <c r="P28" s="54"/>
      <c r="Q28" s="54"/>
      <c r="R28" s="54"/>
      <c r="S28" s="54"/>
      <c r="T28" s="55"/>
      <c r="U28" s="54"/>
      <c r="V28" s="54"/>
      <c r="W28" s="54"/>
      <c r="X28" s="54"/>
      <c r="Y28" s="55"/>
      <c r="AA28" s="53"/>
      <c r="AB28" s="53"/>
      <c r="AC28" s="54"/>
      <c r="AD28" s="54"/>
      <c r="AE28" s="54"/>
      <c r="AF28" s="54"/>
      <c r="AG28" s="55"/>
      <c r="AH28" s="54"/>
      <c r="AI28" s="54"/>
      <c r="AJ28" s="54"/>
      <c r="AK28" s="54"/>
      <c r="AL28" s="55"/>
    </row>
    <row r="29" spans="1:38" s="56" customFormat="1" ht="24" customHeight="1" x14ac:dyDescent="0.2">
      <c r="A29" s="53"/>
      <c r="B29" s="53"/>
      <c r="C29" s="66"/>
      <c r="D29" s="51"/>
      <c r="E29" s="66"/>
      <c r="F29" s="66"/>
      <c r="G29" s="66"/>
      <c r="H29" s="66"/>
      <c r="I29" s="66"/>
      <c r="J29" s="66"/>
      <c r="K29" s="66"/>
      <c r="L29" s="51"/>
      <c r="N29" s="53"/>
      <c r="O29" s="53"/>
      <c r="P29" s="54"/>
      <c r="Q29" s="54"/>
      <c r="R29" s="54"/>
      <c r="S29" s="54"/>
      <c r="T29" s="55"/>
      <c r="U29" s="54"/>
      <c r="V29" s="54"/>
      <c r="W29" s="54"/>
      <c r="X29" s="54"/>
      <c r="Y29" s="55"/>
      <c r="AA29" s="53"/>
      <c r="AB29" s="53"/>
      <c r="AC29" s="54"/>
      <c r="AD29" s="54"/>
      <c r="AE29" s="54"/>
      <c r="AF29" s="54"/>
      <c r="AG29" s="55"/>
      <c r="AH29" s="54"/>
      <c r="AI29" s="54"/>
      <c r="AJ29" s="54"/>
      <c r="AK29" s="54"/>
      <c r="AL29" s="55"/>
    </row>
    <row r="30" spans="1:38" s="56" customFormat="1" ht="24" customHeight="1" x14ac:dyDescent="0.2">
      <c r="A30" s="53"/>
      <c r="B30" s="53"/>
      <c r="C30" s="66"/>
      <c r="D30" s="51"/>
      <c r="E30" s="66"/>
      <c r="F30" s="66"/>
      <c r="G30" s="66"/>
      <c r="H30" s="66"/>
      <c r="I30" s="66"/>
      <c r="J30" s="66"/>
      <c r="K30" s="66"/>
      <c r="L30" s="51"/>
      <c r="N30" s="53"/>
      <c r="O30" s="53"/>
      <c r="P30" s="54"/>
      <c r="Q30" s="54"/>
      <c r="R30" s="54"/>
      <c r="S30" s="54"/>
      <c r="T30" s="55"/>
      <c r="U30" s="54"/>
      <c r="V30" s="54"/>
      <c r="W30" s="54"/>
      <c r="X30" s="54"/>
      <c r="Y30" s="55"/>
      <c r="AA30" s="53"/>
      <c r="AB30" s="53"/>
      <c r="AC30" s="54"/>
      <c r="AD30" s="54"/>
      <c r="AE30" s="54"/>
      <c r="AF30" s="54"/>
      <c r="AG30" s="55"/>
      <c r="AH30" s="54"/>
      <c r="AI30" s="54"/>
      <c r="AJ30" s="54"/>
      <c r="AK30" s="54"/>
      <c r="AL30" s="55"/>
    </row>
    <row r="31" spans="1:38" s="56" customFormat="1" ht="24" customHeight="1" x14ac:dyDescent="0.2">
      <c r="A31" s="53"/>
      <c r="B31" s="53"/>
      <c r="C31" s="66"/>
      <c r="D31" s="51"/>
      <c r="E31" s="66"/>
      <c r="F31" s="66"/>
      <c r="G31" s="66"/>
      <c r="H31" s="66"/>
      <c r="I31" s="66"/>
      <c r="J31" s="66"/>
      <c r="K31" s="66"/>
      <c r="L31" s="51"/>
      <c r="N31" s="53"/>
      <c r="O31" s="53"/>
      <c r="P31" s="54"/>
      <c r="Q31" s="54"/>
      <c r="R31" s="54"/>
      <c r="S31" s="54"/>
      <c r="T31" s="55"/>
      <c r="U31" s="54"/>
      <c r="V31" s="54"/>
      <c r="W31" s="54"/>
      <c r="X31" s="54"/>
      <c r="Y31" s="55"/>
      <c r="AA31" s="53"/>
      <c r="AB31" s="53"/>
      <c r="AC31" s="54"/>
      <c r="AD31" s="54"/>
      <c r="AE31" s="54"/>
      <c r="AF31" s="54"/>
      <c r="AG31" s="55"/>
      <c r="AH31" s="54"/>
      <c r="AI31" s="54"/>
      <c r="AJ31" s="54"/>
      <c r="AK31" s="54"/>
      <c r="AL31" s="55"/>
    </row>
    <row r="32" spans="1:38" s="56" customFormat="1" ht="24" customHeight="1" x14ac:dyDescent="0.2">
      <c r="A32" s="53"/>
      <c r="B32" s="53"/>
      <c r="C32" s="66"/>
      <c r="D32" s="51"/>
      <c r="E32" s="66"/>
      <c r="F32" s="66"/>
      <c r="G32" s="66"/>
      <c r="H32" s="66"/>
      <c r="I32" s="66"/>
      <c r="J32" s="66"/>
      <c r="K32" s="66"/>
      <c r="L32" s="51"/>
      <c r="N32" s="53"/>
      <c r="O32" s="53"/>
      <c r="P32" s="54"/>
      <c r="Q32" s="54"/>
      <c r="R32" s="54"/>
      <c r="S32" s="54"/>
      <c r="T32" s="55"/>
      <c r="U32" s="54"/>
      <c r="V32" s="54"/>
      <c r="W32" s="54"/>
      <c r="X32" s="54"/>
      <c r="Y32" s="55"/>
      <c r="AA32" s="53"/>
      <c r="AB32" s="53"/>
      <c r="AC32" s="54"/>
      <c r="AD32" s="54"/>
      <c r="AE32" s="54"/>
      <c r="AF32" s="54"/>
      <c r="AG32" s="55"/>
      <c r="AH32" s="54"/>
      <c r="AI32" s="54"/>
      <c r="AJ32" s="54"/>
      <c r="AK32" s="54"/>
      <c r="AL32" s="55"/>
    </row>
    <row r="33" spans="1:38" s="56" customFormat="1" ht="24" customHeight="1" x14ac:dyDescent="0.2">
      <c r="A33" s="53"/>
      <c r="B33" s="53"/>
      <c r="C33" s="66"/>
      <c r="D33" s="51"/>
      <c r="E33" s="66"/>
      <c r="F33" s="66"/>
      <c r="G33" s="66"/>
      <c r="H33" s="66"/>
      <c r="I33" s="66"/>
      <c r="J33" s="66"/>
      <c r="K33" s="66"/>
      <c r="L33" s="51"/>
      <c r="N33" s="53"/>
      <c r="O33" s="53"/>
      <c r="P33" s="54"/>
      <c r="Q33" s="54"/>
      <c r="R33" s="54"/>
      <c r="S33" s="54"/>
      <c r="T33" s="55"/>
      <c r="U33" s="54"/>
      <c r="V33" s="54"/>
      <c r="W33" s="54"/>
      <c r="X33" s="54"/>
      <c r="Y33" s="55"/>
      <c r="AA33" s="53"/>
      <c r="AB33" s="53"/>
      <c r="AC33" s="54"/>
      <c r="AD33" s="54"/>
      <c r="AE33" s="54"/>
      <c r="AF33" s="54"/>
      <c r="AG33" s="55"/>
      <c r="AH33" s="54"/>
      <c r="AI33" s="54"/>
      <c r="AJ33" s="54"/>
      <c r="AK33" s="54"/>
      <c r="AL33" s="55"/>
    </row>
    <row r="34" spans="1:38" s="56" customFormat="1" ht="24" customHeight="1" x14ac:dyDescent="0.2">
      <c r="A34" s="53"/>
      <c r="B34" s="53"/>
      <c r="C34" s="66"/>
      <c r="D34" s="51"/>
      <c r="E34" s="66"/>
      <c r="F34" s="66"/>
      <c r="G34" s="66"/>
      <c r="H34" s="66"/>
      <c r="I34" s="66"/>
      <c r="J34" s="66"/>
      <c r="K34" s="66"/>
      <c r="L34" s="51"/>
      <c r="N34" s="53"/>
      <c r="O34" s="53"/>
      <c r="P34" s="54"/>
      <c r="Q34" s="54"/>
      <c r="R34" s="54"/>
      <c r="S34" s="54"/>
      <c r="T34" s="55"/>
      <c r="U34" s="54"/>
      <c r="V34" s="54"/>
      <c r="W34" s="54"/>
      <c r="X34" s="54"/>
      <c r="Y34" s="55"/>
      <c r="AA34" s="53"/>
      <c r="AB34" s="53"/>
      <c r="AC34" s="54"/>
      <c r="AD34" s="54"/>
      <c r="AE34" s="54"/>
      <c r="AF34" s="54"/>
      <c r="AG34" s="55"/>
      <c r="AH34" s="54"/>
      <c r="AI34" s="54"/>
      <c r="AJ34" s="54"/>
      <c r="AK34" s="54"/>
      <c r="AL34" s="55"/>
    </row>
    <row r="35" spans="1:38" s="56" customFormat="1" ht="24" customHeight="1" x14ac:dyDescent="0.2">
      <c r="A35" s="53"/>
      <c r="B35" s="53"/>
      <c r="C35" s="66"/>
      <c r="D35" s="51"/>
      <c r="E35" s="66"/>
      <c r="F35" s="66"/>
      <c r="G35" s="66"/>
      <c r="H35" s="66"/>
      <c r="I35" s="66"/>
      <c r="J35" s="66"/>
      <c r="K35" s="66"/>
      <c r="L35" s="51"/>
      <c r="N35" s="53"/>
      <c r="O35" s="53"/>
      <c r="P35" s="54"/>
      <c r="Q35" s="54"/>
      <c r="R35" s="54"/>
      <c r="S35" s="54"/>
      <c r="T35" s="55"/>
      <c r="U35" s="54"/>
      <c r="V35" s="54"/>
      <c r="W35" s="54"/>
      <c r="X35" s="54"/>
      <c r="Y35" s="55"/>
      <c r="AA35" s="53"/>
      <c r="AB35" s="53"/>
      <c r="AC35" s="54"/>
      <c r="AD35" s="54"/>
      <c r="AE35" s="54"/>
      <c r="AF35" s="54"/>
      <c r="AG35" s="55"/>
      <c r="AH35" s="54"/>
      <c r="AI35" s="54"/>
      <c r="AJ35" s="54"/>
      <c r="AK35" s="54"/>
      <c r="AL35" s="55"/>
    </row>
    <row r="36" spans="1:38" s="56" customFormat="1" ht="24" customHeight="1" x14ac:dyDescent="0.2">
      <c r="A36" s="53"/>
      <c r="B36" s="53"/>
      <c r="C36" s="66"/>
      <c r="D36" s="51"/>
      <c r="E36" s="66"/>
      <c r="F36" s="66"/>
      <c r="G36" s="66"/>
      <c r="H36" s="66"/>
      <c r="I36" s="66"/>
      <c r="J36" s="66"/>
      <c r="K36" s="66"/>
      <c r="L36" s="51"/>
      <c r="N36" s="53"/>
      <c r="O36" s="53"/>
      <c r="P36" s="54"/>
      <c r="Q36" s="54"/>
      <c r="R36" s="54"/>
      <c r="S36" s="54"/>
      <c r="T36" s="55"/>
      <c r="U36" s="54"/>
      <c r="V36" s="54"/>
      <c r="W36" s="54"/>
      <c r="X36" s="54"/>
      <c r="Y36" s="55"/>
      <c r="AA36" s="53"/>
      <c r="AB36" s="53"/>
      <c r="AC36" s="54"/>
      <c r="AD36" s="54"/>
      <c r="AE36" s="54"/>
      <c r="AF36" s="54"/>
      <c r="AG36" s="55"/>
      <c r="AH36" s="54"/>
      <c r="AI36" s="54"/>
      <c r="AJ36" s="54"/>
      <c r="AK36" s="54"/>
      <c r="AL36" s="55"/>
    </row>
    <row r="37" spans="1:38" s="56" customFormat="1" ht="24" customHeight="1" x14ac:dyDescent="0.2">
      <c r="A37" s="253" t="s">
        <v>61</v>
      </c>
      <c r="B37" s="253"/>
      <c r="C37" s="59">
        <f>IF(SUM(C13:C36)=0,"",AVERAGE(C13:C36))</f>
        <v>42.745960067759995</v>
      </c>
      <c r="D37" s="59">
        <f t="shared" ref="D37:L37" si="0">IF(SUM(D13:D36)=0,"",AVERAGE(D13:D36))</f>
        <v>45.677777641026559</v>
      </c>
      <c r="E37" s="59">
        <f t="shared" si="0"/>
        <v>44.934680571447188</v>
      </c>
      <c r="F37" s="59">
        <f t="shared" si="0"/>
        <v>43.191590922476017</v>
      </c>
      <c r="G37" s="59">
        <f t="shared" si="0"/>
        <v>43.878566194665318</v>
      </c>
      <c r="H37" s="59">
        <f t="shared" si="0"/>
        <v>43.123970648471307</v>
      </c>
      <c r="I37" s="59">
        <f t="shared" si="0"/>
        <v>43.638835403370905</v>
      </c>
      <c r="J37" s="59">
        <f t="shared" si="0"/>
        <v>42.780692221897368</v>
      </c>
      <c r="K37" s="59" t="str">
        <f t="shared" si="0"/>
        <v/>
      </c>
      <c r="L37" s="59" t="str">
        <f t="shared" si="0"/>
        <v/>
      </c>
      <c r="N37" s="253" t="s">
        <v>61</v>
      </c>
      <c r="O37" s="253"/>
      <c r="P37" s="59" t="str">
        <f>IF(SUM(P13:P36)=0,"",AVERAGE(P13:P36))</f>
        <v/>
      </c>
      <c r="Q37" s="59" t="str">
        <f t="shared" ref="Q37:Y37" si="1">IF(SUM(Q13:Q36)=0,"",AVERAGE(Q13:Q36))</f>
        <v/>
      </c>
      <c r="R37" s="59" t="str">
        <f t="shared" si="1"/>
        <v/>
      </c>
      <c r="S37" s="59" t="str">
        <f t="shared" si="1"/>
        <v/>
      </c>
      <c r="T37" s="59" t="str">
        <f t="shared" si="1"/>
        <v/>
      </c>
      <c r="U37" s="59" t="str">
        <f t="shared" si="1"/>
        <v/>
      </c>
      <c r="V37" s="59" t="str">
        <f t="shared" si="1"/>
        <v/>
      </c>
      <c r="W37" s="59" t="str">
        <f t="shared" si="1"/>
        <v/>
      </c>
      <c r="X37" s="59" t="str">
        <f t="shared" si="1"/>
        <v/>
      </c>
      <c r="Y37" s="59" t="str">
        <f t="shared" si="1"/>
        <v/>
      </c>
      <c r="AA37" s="253" t="s">
        <v>61</v>
      </c>
      <c r="AB37" s="253"/>
      <c r="AC37" s="59" t="str">
        <f>IF(SUM(AC13:AC36)=0,"",AVERAGE(AC13:AC36))</f>
        <v/>
      </c>
      <c r="AD37" s="59" t="str">
        <f t="shared" ref="AD37:AL37" si="2">IF(SUM(AD13:AD36)=0,"",AVERAGE(AD13:AD36))</f>
        <v/>
      </c>
      <c r="AE37" s="59" t="str">
        <f t="shared" si="2"/>
        <v/>
      </c>
      <c r="AF37" s="59" t="str">
        <f t="shared" si="2"/>
        <v/>
      </c>
      <c r="AG37" s="59" t="str">
        <f t="shared" si="2"/>
        <v/>
      </c>
      <c r="AH37" s="59" t="str">
        <f t="shared" si="2"/>
        <v/>
      </c>
      <c r="AI37" s="59" t="str">
        <f t="shared" si="2"/>
        <v/>
      </c>
      <c r="AJ37" s="59" t="str">
        <f t="shared" si="2"/>
        <v/>
      </c>
      <c r="AK37" s="59" t="str">
        <f t="shared" si="2"/>
        <v/>
      </c>
      <c r="AL37" s="59" t="str">
        <f t="shared" si="2"/>
        <v/>
      </c>
    </row>
    <row r="38" spans="1:38" s="56" customFormat="1" ht="24" customHeight="1" x14ac:dyDescent="0.2">
      <c r="A38" s="254" t="s">
        <v>62</v>
      </c>
      <c r="B38" s="254"/>
      <c r="C38" s="59">
        <f>IF(SUM(C13:C36)=0,"",STDEV(C13:C36))</f>
        <v>1.0920857325982918</v>
      </c>
      <c r="D38" s="59">
        <f t="shared" ref="D38:L38" si="3">IF(SUM(D13:D36)=0,"",STDEV(D13:D36))</f>
        <v>1.360351147425239</v>
      </c>
      <c r="E38" s="59">
        <f t="shared" si="3"/>
        <v>0.57908960891236849</v>
      </c>
      <c r="F38" s="59">
        <f t="shared" si="3"/>
        <v>1.2713005038278353</v>
      </c>
      <c r="G38" s="59">
        <f t="shared" si="3"/>
        <v>1.1071203430713941</v>
      </c>
      <c r="H38" s="57">
        <f t="shared" si="3"/>
        <v>1.7342698263006928</v>
      </c>
      <c r="I38" s="57">
        <f t="shared" si="3"/>
        <v>1.480008334501506</v>
      </c>
      <c r="J38" s="57">
        <f t="shared" si="3"/>
        <v>1.655994452767122</v>
      </c>
      <c r="K38" s="57" t="str">
        <f t="shared" si="3"/>
        <v/>
      </c>
      <c r="L38" s="57" t="str">
        <f t="shared" si="3"/>
        <v/>
      </c>
      <c r="N38" s="254" t="s">
        <v>62</v>
      </c>
      <c r="O38" s="254"/>
      <c r="P38" s="59" t="str">
        <f>IF(SUM(P13:P36)=0,"",STDEV(P13:P36))</f>
        <v/>
      </c>
      <c r="Q38" s="59" t="str">
        <f t="shared" ref="Q38:Y38" si="4">IF(SUM(Q13:Q36)=0,"",STDEV(Q13:Q36))</f>
        <v/>
      </c>
      <c r="R38" s="59" t="str">
        <f t="shared" si="4"/>
        <v/>
      </c>
      <c r="S38" s="59" t="str">
        <f t="shared" si="4"/>
        <v/>
      </c>
      <c r="T38" s="59" t="str">
        <f t="shared" si="4"/>
        <v/>
      </c>
      <c r="U38" s="57" t="str">
        <f t="shared" si="4"/>
        <v/>
      </c>
      <c r="V38" s="57" t="str">
        <f t="shared" si="4"/>
        <v/>
      </c>
      <c r="W38" s="57" t="str">
        <f t="shared" si="4"/>
        <v/>
      </c>
      <c r="X38" s="57" t="str">
        <f t="shared" si="4"/>
        <v/>
      </c>
      <c r="Y38" s="57" t="str">
        <f t="shared" si="4"/>
        <v/>
      </c>
      <c r="AA38" s="254" t="s">
        <v>62</v>
      </c>
      <c r="AB38" s="254"/>
      <c r="AC38" s="59" t="str">
        <f>IF(SUM(AC13:AC36)=0,"",STDEV(AC13:AC36))</f>
        <v/>
      </c>
      <c r="AD38" s="59" t="str">
        <f t="shared" ref="AD38:AL38" si="5">IF(SUM(AD13:AD36)=0,"",STDEV(AD13:AD36))</f>
        <v/>
      </c>
      <c r="AE38" s="59" t="str">
        <f t="shared" si="5"/>
        <v/>
      </c>
      <c r="AF38" s="59" t="str">
        <f t="shared" si="5"/>
        <v/>
      </c>
      <c r="AG38" s="59" t="str">
        <f t="shared" si="5"/>
        <v/>
      </c>
      <c r="AH38" s="57" t="str">
        <f t="shared" si="5"/>
        <v/>
      </c>
      <c r="AI38" s="57" t="str">
        <f t="shared" si="5"/>
        <v/>
      </c>
      <c r="AJ38" s="57" t="str">
        <f t="shared" si="5"/>
        <v/>
      </c>
      <c r="AK38" s="57" t="str">
        <f t="shared" si="5"/>
        <v/>
      </c>
      <c r="AL38" s="57" t="str">
        <f t="shared" si="5"/>
        <v/>
      </c>
    </row>
    <row r="39" spans="1:38" s="56" customFormat="1" ht="24" customHeight="1" x14ac:dyDescent="0.2">
      <c r="A39" s="228" t="s">
        <v>70</v>
      </c>
      <c r="B39" s="229"/>
      <c r="C39" s="59">
        <f>+IF(C38="","",C38/SQRT(MAX($B$13:$B$36)))</f>
        <v>0.44584213337322809</v>
      </c>
      <c r="D39" s="59">
        <f t="shared" ref="D39:L39" si="6">+IF(D38="","",D38/SQRT(MAX($B$13:$B$36)))</f>
        <v>0.55536103036690831</v>
      </c>
      <c r="E39" s="59">
        <f t="shared" si="6"/>
        <v>0.23641234286386148</v>
      </c>
      <c r="F39" s="59">
        <f t="shared" si="6"/>
        <v>0.51900625735356154</v>
      </c>
      <c r="G39" s="59">
        <f t="shared" si="6"/>
        <v>0.45197998739666218</v>
      </c>
      <c r="H39" s="59">
        <f t="shared" si="6"/>
        <v>0.70801269179031856</v>
      </c>
      <c r="I39" s="59">
        <f t="shared" si="6"/>
        <v>0.60421087243250904</v>
      </c>
      <c r="J39" s="59">
        <f t="shared" si="6"/>
        <v>0.67605690435981791</v>
      </c>
      <c r="K39" s="59" t="str">
        <f t="shared" si="6"/>
        <v/>
      </c>
      <c r="L39" s="59" t="str">
        <f t="shared" si="6"/>
        <v/>
      </c>
      <c r="N39" s="228" t="s">
        <v>70</v>
      </c>
      <c r="O39" s="229"/>
      <c r="P39" s="59" t="str">
        <f t="shared" ref="P39:Y39" si="7">+IF(P38="","",P38/SQRT(MAX($B$13:$B$36)))</f>
        <v/>
      </c>
      <c r="Q39" s="59" t="str">
        <f t="shared" si="7"/>
        <v/>
      </c>
      <c r="R39" s="59" t="str">
        <f t="shared" si="7"/>
        <v/>
      </c>
      <c r="S39" s="59" t="str">
        <f t="shared" si="7"/>
        <v/>
      </c>
      <c r="T39" s="59" t="str">
        <f t="shared" si="7"/>
        <v/>
      </c>
      <c r="U39" s="59" t="str">
        <f t="shared" si="7"/>
        <v/>
      </c>
      <c r="V39" s="59" t="str">
        <f t="shared" si="7"/>
        <v/>
      </c>
      <c r="W39" s="59" t="str">
        <f t="shared" si="7"/>
        <v/>
      </c>
      <c r="X39" s="59" t="str">
        <f t="shared" si="7"/>
        <v/>
      </c>
      <c r="Y39" s="59" t="str">
        <f t="shared" si="7"/>
        <v/>
      </c>
      <c r="AA39" s="228" t="s">
        <v>70</v>
      </c>
      <c r="AB39" s="229"/>
      <c r="AC39" s="59" t="str">
        <f t="shared" ref="AC39:AL39" si="8">+IF(AC38="","",AC38/SQRT(MAX($B$13:$B$36)))</f>
        <v/>
      </c>
      <c r="AD39" s="59" t="str">
        <f t="shared" si="8"/>
        <v/>
      </c>
      <c r="AE39" s="59" t="str">
        <f t="shared" si="8"/>
        <v/>
      </c>
      <c r="AF39" s="59" t="str">
        <f t="shared" si="8"/>
        <v/>
      </c>
      <c r="AG39" s="59" t="str">
        <f t="shared" si="8"/>
        <v/>
      </c>
      <c r="AH39" s="59" t="str">
        <f t="shared" si="8"/>
        <v/>
      </c>
      <c r="AI39" s="59" t="str">
        <f t="shared" si="8"/>
        <v/>
      </c>
      <c r="AJ39" s="59" t="str">
        <f t="shared" si="8"/>
        <v/>
      </c>
      <c r="AK39" s="59" t="str">
        <f t="shared" si="8"/>
        <v/>
      </c>
      <c r="AL39" s="59" t="str">
        <f t="shared" si="8"/>
        <v/>
      </c>
    </row>
    <row r="40" spans="1:38" s="56" customFormat="1" ht="30.75" customHeight="1" x14ac:dyDescent="0.2">
      <c r="A40" s="228" t="s">
        <v>63</v>
      </c>
      <c r="B40" s="229"/>
      <c r="C40" s="57">
        <f>IF(SUM(C13:L36)=0,"",AVERAGE(C13:L36))</f>
        <v>43.746509208889336</v>
      </c>
      <c r="D40" s="57"/>
      <c r="E40" s="57"/>
      <c r="F40" s="57"/>
      <c r="G40" s="57"/>
      <c r="H40" s="57"/>
      <c r="I40" s="58"/>
      <c r="J40" s="230" t="s">
        <v>64</v>
      </c>
      <c r="K40" s="231"/>
      <c r="L40" s="59">
        <f>IF(SUM(C13:L36)=0,"",STDEV(C13:L36))</f>
        <v>1.581840811168173</v>
      </c>
      <c r="N40" s="228" t="s">
        <v>63</v>
      </c>
      <c r="O40" s="229"/>
      <c r="P40" s="57" t="str">
        <f>IF(SUM(P13:Y36)=0,"",AVERAGE(P13:Y36))</f>
        <v/>
      </c>
      <c r="Q40" s="57"/>
      <c r="R40" s="57"/>
      <c r="S40" s="57"/>
      <c r="T40" s="57"/>
      <c r="U40" s="57"/>
      <c r="V40" s="58"/>
      <c r="W40" s="230" t="s">
        <v>64</v>
      </c>
      <c r="X40" s="231"/>
      <c r="Y40" s="59" t="str">
        <f>IF(SUM(P13:Y36)=0,"",STDEV(P13:Y36))</f>
        <v/>
      </c>
      <c r="AA40" s="228" t="s">
        <v>63</v>
      </c>
      <c r="AB40" s="229"/>
      <c r="AC40" s="57" t="str">
        <f>IF(SUM(AC13:AL36)=0,"",AVERAGE(AC13:AL36))</f>
        <v/>
      </c>
      <c r="AD40" s="57"/>
      <c r="AE40" s="57"/>
      <c r="AF40" s="57"/>
      <c r="AG40" s="57"/>
      <c r="AH40" s="57"/>
      <c r="AI40" s="58"/>
      <c r="AJ40" s="230" t="s">
        <v>64</v>
      </c>
      <c r="AK40" s="231"/>
      <c r="AL40" s="59" t="str">
        <f>IF(SUM(AC13:AL36)=0,"",STDEV(AC13:AL36))</f>
        <v/>
      </c>
    </row>
    <row r="41" spans="1:38" x14ac:dyDescent="0.2">
      <c r="A41" s="60" t="s">
        <v>23</v>
      </c>
      <c r="B41" s="60"/>
      <c r="C41" s="60"/>
      <c r="D41" s="255" t="s">
        <v>91</v>
      </c>
      <c r="E41" s="255"/>
      <c r="F41" s="60"/>
      <c r="G41" s="60"/>
      <c r="H41" s="60"/>
      <c r="I41" s="60"/>
      <c r="J41" s="60"/>
      <c r="K41" s="60"/>
      <c r="L41" s="60"/>
      <c r="N41" s="60" t="s">
        <v>23</v>
      </c>
      <c r="O41" s="60"/>
      <c r="P41" s="60"/>
      <c r="Q41" s="255" t="s">
        <v>91</v>
      </c>
      <c r="R41" s="255"/>
      <c r="S41" s="61"/>
      <c r="T41" s="61"/>
      <c r="U41" s="61"/>
      <c r="AA41" s="60" t="s">
        <v>23</v>
      </c>
      <c r="AB41" s="60"/>
      <c r="AC41" s="60"/>
      <c r="AD41" s="255" t="s">
        <v>91</v>
      </c>
      <c r="AE41" s="255"/>
      <c r="AF41" s="61"/>
      <c r="AG41" s="61"/>
      <c r="AH41" s="61"/>
    </row>
    <row r="42" spans="1:38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N42" s="60"/>
      <c r="O42" s="60"/>
      <c r="P42" s="60"/>
      <c r="Q42" s="60"/>
      <c r="R42" s="60"/>
      <c r="S42" s="60"/>
      <c r="T42" s="60"/>
      <c r="U42" s="60"/>
      <c r="AA42" s="60"/>
      <c r="AB42" s="60"/>
      <c r="AC42" s="60"/>
      <c r="AD42" s="60"/>
      <c r="AE42" s="60"/>
      <c r="AF42" s="60"/>
      <c r="AG42" s="60"/>
      <c r="AH42" s="60"/>
    </row>
    <row r="43" spans="1:38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N43" s="60"/>
      <c r="O43" s="60"/>
      <c r="P43" s="60"/>
      <c r="Q43" s="60"/>
      <c r="R43" s="60"/>
      <c r="S43" s="60"/>
      <c r="T43" s="60"/>
      <c r="U43" s="60"/>
      <c r="AA43" s="60"/>
      <c r="AB43" s="60"/>
      <c r="AC43" s="60"/>
      <c r="AD43" s="60"/>
      <c r="AE43" s="60"/>
      <c r="AF43" s="60"/>
      <c r="AG43" s="60"/>
      <c r="AH43" s="60"/>
    </row>
    <row r="44" spans="1:38" ht="15.75" customHeight="1" x14ac:dyDescent="0.2">
      <c r="A44" s="237"/>
      <c r="B44" s="238" t="s">
        <v>36</v>
      </c>
      <c r="C44" s="238"/>
      <c r="D44" s="238"/>
      <c r="E44" s="238"/>
      <c r="F44" s="238"/>
      <c r="G44" s="238"/>
      <c r="H44" s="238"/>
      <c r="I44" s="238"/>
      <c r="J44" s="233" t="s">
        <v>22</v>
      </c>
      <c r="K44" s="233"/>
      <c r="L44" s="47" t="s">
        <v>23</v>
      </c>
      <c r="N44" s="237"/>
      <c r="O44" s="238" t="s">
        <v>36</v>
      </c>
      <c r="P44" s="238"/>
      <c r="Q44" s="238"/>
      <c r="R44" s="238"/>
      <c r="S44" s="238"/>
      <c r="T44" s="238"/>
      <c r="U44" s="238"/>
      <c r="V44" s="238"/>
      <c r="W44" s="233" t="s">
        <v>22</v>
      </c>
      <c r="X44" s="233"/>
      <c r="Y44" s="47" t="s">
        <v>23</v>
      </c>
      <c r="AA44" s="237"/>
      <c r="AB44" s="238" t="s">
        <v>36</v>
      </c>
      <c r="AC44" s="238"/>
      <c r="AD44" s="238"/>
      <c r="AE44" s="238"/>
      <c r="AF44" s="238"/>
      <c r="AG44" s="238"/>
      <c r="AH44" s="238"/>
      <c r="AI44" s="238"/>
      <c r="AJ44" s="233" t="s">
        <v>22</v>
      </c>
      <c r="AK44" s="233"/>
      <c r="AL44" s="47" t="s">
        <v>23</v>
      </c>
    </row>
    <row r="45" spans="1:38" ht="15.75" customHeight="1" x14ac:dyDescent="0.2">
      <c r="A45" s="237"/>
      <c r="B45" s="239" t="s">
        <v>24</v>
      </c>
      <c r="C45" s="239"/>
      <c r="D45" s="239"/>
      <c r="E45" s="239"/>
      <c r="F45" s="239"/>
      <c r="G45" s="239"/>
      <c r="H45" s="239"/>
      <c r="I45" s="239"/>
      <c r="J45" s="233" t="s">
        <v>25</v>
      </c>
      <c r="K45" s="233"/>
      <c r="L45" s="67" t="s">
        <v>90</v>
      </c>
      <c r="N45" s="237"/>
      <c r="O45" s="239" t="s">
        <v>24</v>
      </c>
      <c r="P45" s="239"/>
      <c r="Q45" s="239"/>
      <c r="R45" s="239"/>
      <c r="S45" s="239"/>
      <c r="T45" s="239"/>
      <c r="U45" s="239"/>
      <c r="V45" s="239"/>
      <c r="W45" s="233" t="s">
        <v>25</v>
      </c>
      <c r="X45" s="233"/>
      <c r="Y45" s="67" t="s">
        <v>90</v>
      </c>
      <c r="AA45" s="237"/>
      <c r="AB45" s="239" t="s">
        <v>24</v>
      </c>
      <c r="AC45" s="239"/>
      <c r="AD45" s="239"/>
      <c r="AE45" s="239"/>
      <c r="AF45" s="239"/>
      <c r="AG45" s="239"/>
      <c r="AH45" s="239"/>
      <c r="AI45" s="239"/>
      <c r="AJ45" s="233" t="s">
        <v>25</v>
      </c>
      <c r="AK45" s="233"/>
      <c r="AL45" s="67" t="s">
        <v>90</v>
      </c>
    </row>
    <row r="46" spans="1:38" ht="13.5" customHeight="1" x14ac:dyDescent="0.2">
      <c r="A46" s="237"/>
      <c r="B46" s="236" t="s">
        <v>41</v>
      </c>
      <c r="C46" s="236"/>
      <c r="D46" s="236"/>
      <c r="E46" s="236"/>
      <c r="F46" s="236"/>
      <c r="G46" s="236"/>
      <c r="H46" s="236"/>
      <c r="I46" s="236"/>
      <c r="J46" s="233" t="s">
        <v>92</v>
      </c>
      <c r="K46" s="233"/>
      <c r="L46" s="234"/>
      <c r="N46" s="237"/>
      <c r="O46" s="236" t="s">
        <v>41</v>
      </c>
      <c r="P46" s="236"/>
      <c r="Q46" s="236"/>
      <c r="R46" s="236"/>
      <c r="S46" s="236"/>
      <c r="T46" s="236"/>
      <c r="U46" s="236"/>
      <c r="V46" s="236"/>
      <c r="W46" s="233" t="s">
        <v>92</v>
      </c>
      <c r="X46" s="233"/>
      <c r="Y46" s="234"/>
      <c r="AA46" s="237"/>
      <c r="AB46" s="236" t="s">
        <v>41</v>
      </c>
      <c r="AC46" s="236"/>
      <c r="AD46" s="236"/>
      <c r="AE46" s="236"/>
      <c r="AF46" s="236"/>
      <c r="AG46" s="236"/>
      <c r="AH46" s="236"/>
      <c r="AI46" s="236"/>
      <c r="AJ46" s="233" t="s">
        <v>92</v>
      </c>
      <c r="AK46" s="233"/>
      <c r="AL46" s="234"/>
    </row>
    <row r="47" spans="1:38" ht="16.5" customHeight="1" x14ac:dyDescent="0.2">
      <c r="A47" s="237"/>
      <c r="B47" s="236"/>
      <c r="C47" s="236"/>
      <c r="D47" s="236"/>
      <c r="E47" s="236"/>
      <c r="F47" s="236"/>
      <c r="G47" s="236"/>
      <c r="H47" s="236"/>
      <c r="I47" s="236"/>
      <c r="J47" s="233"/>
      <c r="K47" s="233"/>
      <c r="L47" s="235"/>
      <c r="N47" s="237"/>
      <c r="O47" s="236"/>
      <c r="P47" s="236"/>
      <c r="Q47" s="236"/>
      <c r="R47" s="236"/>
      <c r="S47" s="236"/>
      <c r="T47" s="236"/>
      <c r="U47" s="236"/>
      <c r="V47" s="236"/>
      <c r="W47" s="233"/>
      <c r="X47" s="233"/>
      <c r="Y47" s="235"/>
      <c r="AA47" s="237"/>
      <c r="AB47" s="236"/>
      <c r="AC47" s="236"/>
      <c r="AD47" s="236"/>
      <c r="AE47" s="236"/>
      <c r="AF47" s="236"/>
      <c r="AG47" s="236"/>
      <c r="AH47" s="236"/>
      <c r="AI47" s="236"/>
      <c r="AJ47" s="233"/>
      <c r="AK47" s="233"/>
      <c r="AL47" s="235"/>
    </row>
    <row r="48" spans="1:38" ht="21" customHeight="1" x14ac:dyDescent="0.2">
      <c r="A48" s="237"/>
      <c r="B48" s="236"/>
      <c r="C48" s="236"/>
      <c r="D48" s="236"/>
      <c r="E48" s="236"/>
      <c r="F48" s="236"/>
      <c r="G48" s="236"/>
      <c r="H48" s="236"/>
      <c r="I48" s="236"/>
      <c r="J48" s="233" t="s">
        <v>42</v>
      </c>
      <c r="K48" s="233"/>
      <c r="L48" s="49" t="s">
        <v>28</v>
      </c>
      <c r="N48" s="237"/>
      <c r="O48" s="236"/>
      <c r="P48" s="236"/>
      <c r="Q48" s="236"/>
      <c r="R48" s="236"/>
      <c r="S48" s="236"/>
      <c r="T48" s="236"/>
      <c r="U48" s="236"/>
      <c r="V48" s="236"/>
      <c r="W48" s="233" t="s">
        <v>42</v>
      </c>
      <c r="X48" s="233"/>
      <c r="Y48" s="49" t="s">
        <v>28</v>
      </c>
      <c r="AA48" s="237"/>
      <c r="AB48" s="236"/>
      <c r="AC48" s="236"/>
      <c r="AD48" s="236"/>
      <c r="AE48" s="236"/>
      <c r="AF48" s="236"/>
      <c r="AG48" s="236"/>
      <c r="AH48" s="236"/>
      <c r="AI48" s="236"/>
      <c r="AJ48" s="233" t="s">
        <v>42</v>
      </c>
      <c r="AK48" s="233"/>
      <c r="AL48" s="49" t="s">
        <v>28</v>
      </c>
    </row>
    <row r="49" spans="1:38" ht="30" customHeight="1" x14ac:dyDescent="0.2">
      <c r="A49" s="247" t="s">
        <v>43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9"/>
      <c r="N49" s="247" t="s">
        <v>43</v>
      </c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9"/>
      <c r="AA49" s="247" t="s">
        <v>43</v>
      </c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9"/>
    </row>
    <row r="50" spans="1:38" ht="24" customHeight="1" x14ac:dyDescent="0.2">
      <c r="A50" s="240" t="s">
        <v>44</v>
      </c>
      <c r="B50" s="241"/>
      <c r="C50" s="242"/>
      <c r="D50" s="243"/>
      <c r="E50" s="243"/>
      <c r="F50" s="243"/>
      <c r="G50" s="243"/>
      <c r="H50" s="243"/>
      <c r="I50" s="243"/>
      <c r="J50" s="243"/>
      <c r="K50" s="243"/>
      <c r="L50" s="244"/>
      <c r="N50" s="240" t="s">
        <v>44</v>
      </c>
      <c r="O50" s="241"/>
      <c r="P50" s="242"/>
      <c r="Q50" s="243"/>
      <c r="R50" s="243"/>
      <c r="S50" s="243"/>
      <c r="T50" s="243"/>
      <c r="U50" s="243"/>
      <c r="V50" s="243"/>
      <c r="W50" s="243"/>
      <c r="X50" s="243"/>
      <c r="Y50" s="244"/>
      <c r="AA50" s="245" t="s">
        <v>44</v>
      </c>
      <c r="AB50" s="246"/>
      <c r="AC50" s="242"/>
      <c r="AD50" s="243"/>
      <c r="AE50" s="243"/>
      <c r="AF50" s="243"/>
      <c r="AG50" s="243"/>
      <c r="AH50" s="243"/>
      <c r="AI50" s="243"/>
      <c r="AJ50" s="243"/>
      <c r="AK50" s="243"/>
      <c r="AL50" s="244"/>
    </row>
    <row r="51" spans="1:38" ht="24" customHeight="1" x14ac:dyDescent="0.2">
      <c r="A51" s="240" t="s">
        <v>45</v>
      </c>
      <c r="B51" s="241"/>
      <c r="C51" s="242"/>
      <c r="D51" s="243"/>
      <c r="E51" s="243"/>
      <c r="F51" s="243"/>
      <c r="G51" s="243"/>
      <c r="H51" s="243"/>
      <c r="I51" s="243"/>
      <c r="J51" s="243"/>
      <c r="K51" s="243"/>
      <c r="L51" s="244"/>
      <c r="N51" s="240" t="s">
        <v>45</v>
      </c>
      <c r="O51" s="241"/>
      <c r="P51" s="240"/>
      <c r="Q51" s="256"/>
      <c r="R51" s="256"/>
      <c r="S51" s="256"/>
      <c r="T51" s="256"/>
      <c r="U51" s="256"/>
      <c r="V51" s="256"/>
      <c r="W51" s="256"/>
      <c r="X51" s="256"/>
      <c r="Y51" s="241"/>
      <c r="AA51" s="245" t="s">
        <v>45</v>
      </c>
      <c r="AB51" s="246"/>
      <c r="AC51" s="242"/>
      <c r="AD51" s="243"/>
      <c r="AE51" s="243"/>
      <c r="AF51" s="243"/>
      <c r="AG51" s="243"/>
      <c r="AH51" s="243"/>
      <c r="AI51" s="243"/>
      <c r="AJ51" s="243"/>
      <c r="AK51" s="243"/>
      <c r="AL51" s="244"/>
    </row>
    <row r="52" spans="1:38" ht="24" customHeight="1" x14ac:dyDescent="0.2">
      <c r="A52" s="240" t="s">
        <v>46</v>
      </c>
      <c r="B52" s="241"/>
      <c r="C52" s="242"/>
      <c r="D52" s="243"/>
      <c r="E52" s="243"/>
      <c r="F52" s="243"/>
      <c r="G52" s="243"/>
      <c r="H52" s="243"/>
      <c r="I52" s="243"/>
      <c r="J52" s="243"/>
      <c r="K52" s="243"/>
      <c r="L52" s="244"/>
      <c r="N52" s="240" t="s">
        <v>46</v>
      </c>
      <c r="O52" s="241"/>
      <c r="P52" s="242"/>
      <c r="Q52" s="243"/>
      <c r="R52" s="243"/>
      <c r="S52" s="243"/>
      <c r="T52" s="243"/>
      <c r="U52" s="243"/>
      <c r="V52" s="243"/>
      <c r="W52" s="243"/>
      <c r="X52" s="243"/>
      <c r="Y52" s="244"/>
      <c r="AA52" s="245" t="s">
        <v>46</v>
      </c>
      <c r="AB52" s="246"/>
      <c r="AC52" s="242"/>
      <c r="AD52" s="243"/>
      <c r="AE52" s="243"/>
      <c r="AF52" s="243"/>
      <c r="AG52" s="243"/>
      <c r="AH52" s="243"/>
      <c r="AI52" s="243"/>
      <c r="AJ52" s="243"/>
      <c r="AK52" s="243"/>
      <c r="AL52" s="244"/>
    </row>
    <row r="53" spans="1:38" ht="32.1" customHeight="1" x14ac:dyDescent="0.2">
      <c r="A53" s="240" t="s">
        <v>65</v>
      </c>
      <c r="B53" s="241"/>
      <c r="C53" s="242"/>
      <c r="D53" s="243"/>
      <c r="E53" s="243"/>
      <c r="F53" s="243"/>
      <c r="G53" s="243"/>
      <c r="H53" s="243"/>
      <c r="I53" s="243"/>
      <c r="J53" s="243"/>
      <c r="K53" s="243"/>
      <c r="L53" s="244"/>
      <c r="N53" s="240" t="s">
        <v>65</v>
      </c>
      <c r="O53" s="241"/>
      <c r="P53" s="242"/>
      <c r="Q53" s="243"/>
      <c r="R53" s="243"/>
      <c r="S53" s="243"/>
      <c r="T53" s="243"/>
      <c r="U53" s="243"/>
      <c r="V53" s="243"/>
      <c r="W53" s="243"/>
      <c r="X53" s="243"/>
      <c r="Y53" s="244"/>
      <c r="AA53" s="245" t="s">
        <v>65</v>
      </c>
      <c r="AB53" s="246"/>
      <c r="AC53" s="242"/>
      <c r="AD53" s="243"/>
      <c r="AE53" s="243"/>
      <c r="AF53" s="243"/>
      <c r="AG53" s="243"/>
      <c r="AH53" s="243"/>
      <c r="AI53" s="243"/>
      <c r="AJ53" s="243"/>
      <c r="AK53" s="243"/>
      <c r="AL53" s="244"/>
    </row>
    <row r="54" spans="1:38" ht="24" customHeight="1" x14ac:dyDescent="0.2">
      <c r="A54" s="240" t="s">
        <v>47</v>
      </c>
      <c r="B54" s="241"/>
      <c r="C54" s="250" t="s">
        <v>48</v>
      </c>
      <c r="D54" s="251"/>
      <c r="E54" s="251"/>
      <c r="F54" s="251"/>
      <c r="G54" s="251"/>
      <c r="H54" s="251"/>
      <c r="I54" s="251"/>
      <c r="J54" s="251"/>
      <c r="K54" s="251"/>
      <c r="L54" s="252"/>
      <c r="N54" s="240" t="s">
        <v>47</v>
      </c>
      <c r="O54" s="241"/>
      <c r="P54" s="250" t="s">
        <v>48</v>
      </c>
      <c r="Q54" s="251"/>
      <c r="R54" s="251"/>
      <c r="S54" s="251"/>
      <c r="T54" s="251"/>
      <c r="U54" s="251"/>
      <c r="V54" s="251"/>
      <c r="W54" s="251"/>
      <c r="X54" s="251"/>
      <c r="Y54" s="252"/>
      <c r="AA54" s="240" t="s">
        <v>47</v>
      </c>
      <c r="AB54" s="241"/>
      <c r="AC54" s="250" t="s">
        <v>48</v>
      </c>
      <c r="AD54" s="251"/>
      <c r="AE54" s="251"/>
      <c r="AF54" s="251"/>
      <c r="AG54" s="251"/>
      <c r="AH54" s="251"/>
      <c r="AI54" s="251"/>
      <c r="AJ54" s="251"/>
      <c r="AK54" s="251"/>
      <c r="AL54" s="252"/>
    </row>
    <row r="55" spans="1:38" s="52" customFormat="1" ht="49.5" customHeight="1" x14ac:dyDescent="0.2">
      <c r="A55" s="50" t="s">
        <v>49</v>
      </c>
      <c r="B55" s="50" t="s">
        <v>50</v>
      </c>
      <c r="C55" s="51" t="s">
        <v>51</v>
      </c>
      <c r="D55" s="51" t="s">
        <v>52</v>
      </c>
      <c r="E55" s="51" t="s">
        <v>53</v>
      </c>
      <c r="F55" s="51" t="s">
        <v>54</v>
      </c>
      <c r="G55" s="51" t="s">
        <v>55</v>
      </c>
      <c r="H55" s="51" t="s">
        <v>56</v>
      </c>
      <c r="I55" s="51" t="s">
        <v>57</v>
      </c>
      <c r="J55" s="51" t="s">
        <v>58</v>
      </c>
      <c r="K55" s="51" t="s">
        <v>59</v>
      </c>
      <c r="L55" s="51" t="s">
        <v>60</v>
      </c>
      <c r="N55" s="50" t="s">
        <v>49</v>
      </c>
      <c r="O55" s="50" t="s">
        <v>50</v>
      </c>
      <c r="P55" s="51" t="s">
        <v>51</v>
      </c>
      <c r="Q55" s="51" t="s">
        <v>52</v>
      </c>
      <c r="R55" s="51" t="s">
        <v>53</v>
      </c>
      <c r="S55" s="51" t="s">
        <v>54</v>
      </c>
      <c r="T55" s="51" t="s">
        <v>55</v>
      </c>
      <c r="U55" s="51" t="s">
        <v>56</v>
      </c>
      <c r="V55" s="51" t="s">
        <v>57</v>
      </c>
      <c r="W55" s="51" t="s">
        <v>58</v>
      </c>
      <c r="X55" s="51" t="s">
        <v>59</v>
      </c>
      <c r="Y55" s="51" t="s">
        <v>60</v>
      </c>
      <c r="AA55" s="50" t="s">
        <v>49</v>
      </c>
      <c r="AB55" s="50" t="s">
        <v>50</v>
      </c>
      <c r="AC55" s="51" t="s">
        <v>51</v>
      </c>
      <c r="AD55" s="51" t="s">
        <v>52</v>
      </c>
      <c r="AE55" s="51" t="s">
        <v>53</v>
      </c>
      <c r="AF55" s="51" t="s">
        <v>54</v>
      </c>
      <c r="AG55" s="51" t="s">
        <v>55</v>
      </c>
      <c r="AH55" s="51" t="s">
        <v>56</v>
      </c>
      <c r="AI55" s="51" t="s">
        <v>57</v>
      </c>
      <c r="AJ55" s="51" t="s">
        <v>58</v>
      </c>
      <c r="AK55" s="51" t="s">
        <v>59</v>
      </c>
      <c r="AL55" s="51" t="s">
        <v>60</v>
      </c>
    </row>
    <row r="56" spans="1:38" s="56" customFormat="1" ht="24" customHeight="1" x14ac:dyDescent="0.2">
      <c r="A56" s="53"/>
      <c r="B56" s="53"/>
      <c r="C56" s="54"/>
      <c r="D56" s="55"/>
      <c r="E56" s="54"/>
      <c r="F56" s="54"/>
      <c r="G56" s="54"/>
      <c r="H56" s="54"/>
      <c r="I56" s="54"/>
      <c r="J56" s="54"/>
      <c r="K56" s="54"/>
      <c r="L56" s="55"/>
      <c r="N56" s="53"/>
      <c r="O56" s="53"/>
      <c r="P56" s="54"/>
      <c r="Q56" s="54"/>
      <c r="R56" s="54"/>
      <c r="S56" s="54"/>
      <c r="T56" s="55"/>
      <c r="U56" s="54"/>
      <c r="V56" s="54"/>
      <c r="W56" s="54"/>
      <c r="X56" s="54"/>
      <c r="Y56" s="55"/>
      <c r="AA56" s="53"/>
      <c r="AB56" s="53"/>
      <c r="AC56" s="54"/>
      <c r="AD56" s="54"/>
      <c r="AE56" s="54"/>
      <c r="AF56" s="54"/>
      <c r="AG56" s="55"/>
      <c r="AH56" s="54"/>
      <c r="AI56" s="54"/>
      <c r="AJ56" s="54"/>
      <c r="AK56" s="54"/>
      <c r="AL56" s="55"/>
    </row>
    <row r="57" spans="1:38" s="56" customFormat="1" ht="24" customHeight="1" x14ac:dyDescent="0.2">
      <c r="A57" s="53"/>
      <c r="B57" s="53"/>
      <c r="C57" s="54"/>
      <c r="D57" s="55"/>
      <c r="E57" s="54"/>
      <c r="F57" s="54"/>
      <c r="G57" s="54"/>
      <c r="H57" s="54"/>
      <c r="I57" s="54"/>
      <c r="J57" s="54"/>
      <c r="K57" s="54"/>
      <c r="L57" s="55"/>
      <c r="N57" s="53"/>
      <c r="O57" s="53"/>
      <c r="P57" s="54"/>
      <c r="Q57" s="54"/>
      <c r="R57" s="54"/>
      <c r="S57" s="54"/>
      <c r="T57" s="55"/>
      <c r="U57" s="54"/>
      <c r="V57" s="54"/>
      <c r="W57" s="54"/>
      <c r="X57" s="54"/>
      <c r="Y57" s="55"/>
      <c r="AA57" s="53"/>
      <c r="AB57" s="53"/>
      <c r="AC57" s="54"/>
      <c r="AD57" s="54"/>
      <c r="AE57" s="54"/>
      <c r="AF57" s="54"/>
      <c r="AG57" s="55"/>
      <c r="AH57" s="54"/>
      <c r="AI57" s="54"/>
      <c r="AJ57" s="54"/>
      <c r="AK57" s="54"/>
      <c r="AL57" s="55"/>
    </row>
    <row r="58" spans="1:38" s="56" customFormat="1" ht="24" customHeight="1" x14ac:dyDescent="0.2">
      <c r="A58" s="53"/>
      <c r="B58" s="53"/>
      <c r="C58" s="54"/>
      <c r="D58" s="55"/>
      <c r="E58" s="54"/>
      <c r="F58" s="54"/>
      <c r="G58" s="54"/>
      <c r="H58" s="54"/>
      <c r="I58" s="54"/>
      <c r="J58" s="54"/>
      <c r="K58" s="54"/>
      <c r="L58" s="55"/>
      <c r="N58" s="53"/>
      <c r="O58" s="53"/>
      <c r="P58" s="54"/>
      <c r="Q58" s="54"/>
      <c r="R58" s="54"/>
      <c r="S58" s="54"/>
      <c r="T58" s="55"/>
      <c r="U58" s="54"/>
      <c r="V58" s="54"/>
      <c r="W58" s="54"/>
      <c r="X58" s="54"/>
      <c r="Y58" s="55"/>
      <c r="AA58" s="53"/>
      <c r="AB58" s="53"/>
      <c r="AC58" s="54"/>
      <c r="AD58" s="54"/>
      <c r="AE58" s="54"/>
      <c r="AF58" s="54"/>
      <c r="AG58" s="55"/>
      <c r="AH58" s="54"/>
      <c r="AI58" s="54"/>
      <c r="AJ58" s="54"/>
      <c r="AK58" s="54"/>
      <c r="AL58" s="55"/>
    </row>
    <row r="59" spans="1:38" s="56" customFormat="1" ht="24" customHeight="1" x14ac:dyDescent="0.2">
      <c r="A59" s="53"/>
      <c r="B59" s="53"/>
      <c r="C59" s="54"/>
      <c r="D59" s="55"/>
      <c r="E59" s="54"/>
      <c r="F59" s="54"/>
      <c r="G59" s="54"/>
      <c r="H59" s="54"/>
      <c r="I59" s="54"/>
      <c r="J59" s="54"/>
      <c r="K59" s="54"/>
      <c r="L59" s="55"/>
      <c r="N59" s="53"/>
      <c r="O59" s="53"/>
      <c r="P59" s="54"/>
      <c r="Q59" s="54"/>
      <c r="R59" s="54"/>
      <c r="S59" s="54"/>
      <c r="T59" s="55"/>
      <c r="U59" s="54"/>
      <c r="V59" s="54"/>
      <c r="W59" s="54"/>
      <c r="X59" s="54"/>
      <c r="Y59" s="55"/>
      <c r="AA59" s="53"/>
      <c r="AB59" s="53"/>
      <c r="AC59" s="54"/>
      <c r="AD59" s="54"/>
      <c r="AE59" s="54"/>
      <c r="AF59" s="54"/>
      <c r="AG59" s="55"/>
      <c r="AH59" s="54"/>
      <c r="AI59" s="54"/>
      <c r="AJ59" s="54"/>
      <c r="AK59" s="54"/>
      <c r="AL59" s="55"/>
    </row>
    <row r="60" spans="1:38" s="56" customFormat="1" ht="24" customHeight="1" x14ac:dyDescent="0.2">
      <c r="A60" s="53"/>
      <c r="B60" s="53"/>
      <c r="C60" s="54"/>
      <c r="D60" s="55"/>
      <c r="E60" s="54"/>
      <c r="F60" s="54"/>
      <c r="G60" s="54"/>
      <c r="H60" s="54"/>
      <c r="I60" s="54"/>
      <c r="J60" s="54"/>
      <c r="K60" s="54"/>
      <c r="L60" s="55"/>
      <c r="N60" s="53"/>
      <c r="O60" s="53"/>
      <c r="P60" s="54"/>
      <c r="Q60" s="54"/>
      <c r="R60" s="54"/>
      <c r="S60" s="54"/>
      <c r="T60" s="55"/>
      <c r="U60" s="54"/>
      <c r="V60" s="54"/>
      <c r="W60" s="54"/>
      <c r="X60" s="54"/>
      <c r="Y60" s="55"/>
      <c r="AA60" s="53"/>
      <c r="AB60" s="53"/>
      <c r="AC60" s="54"/>
      <c r="AD60" s="54"/>
      <c r="AE60" s="54"/>
      <c r="AF60" s="54"/>
      <c r="AG60" s="55"/>
      <c r="AH60" s="54"/>
      <c r="AI60" s="54"/>
      <c r="AJ60" s="54"/>
      <c r="AK60" s="54"/>
      <c r="AL60" s="55"/>
    </row>
    <row r="61" spans="1:38" s="56" customFormat="1" ht="24" customHeight="1" x14ac:dyDescent="0.2">
      <c r="A61" s="53"/>
      <c r="B61" s="53"/>
      <c r="C61" s="54"/>
      <c r="D61" s="55"/>
      <c r="E61" s="54"/>
      <c r="F61" s="54"/>
      <c r="G61" s="54"/>
      <c r="H61" s="54"/>
      <c r="I61" s="54"/>
      <c r="J61" s="54"/>
      <c r="K61" s="54"/>
      <c r="L61" s="55"/>
      <c r="N61" s="53"/>
      <c r="O61" s="53"/>
      <c r="P61" s="54"/>
      <c r="Q61" s="54"/>
      <c r="R61" s="54"/>
      <c r="S61" s="54"/>
      <c r="T61" s="55"/>
      <c r="U61" s="54"/>
      <c r="V61" s="54"/>
      <c r="W61" s="54"/>
      <c r="X61" s="54"/>
      <c r="Y61" s="55"/>
      <c r="AA61" s="53"/>
      <c r="AB61" s="53"/>
      <c r="AC61" s="54"/>
      <c r="AD61" s="54"/>
      <c r="AE61" s="54"/>
      <c r="AF61" s="54"/>
      <c r="AG61" s="55"/>
      <c r="AH61" s="54"/>
      <c r="AI61" s="54"/>
      <c r="AJ61" s="54"/>
      <c r="AK61" s="54"/>
      <c r="AL61" s="55"/>
    </row>
    <row r="62" spans="1:38" s="56" customFormat="1" ht="24" customHeight="1" x14ac:dyDescent="0.2">
      <c r="A62" s="53"/>
      <c r="B62" s="53"/>
      <c r="C62" s="54"/>
      <c r="D62" s="55"/>
      <c r="E62" s="54"/>
      <c r="F62" s="54"/>
      <c r="G62" s="54"/>
      <c r="H62" s="54"/>
      <c r="I62" s="54"/>
      <c r="J62" s="54"/>
      <c r="K62" s="54"/>
      <c r="L62" s="55"/>
      <c r="N62" s="53"/>
      <c r="O62" s="53"/>
      <c r="P62" s="54"/>
      <c r="Q62" s="54"/>
      <c r="R62" s="54"/>
      <c r="S62" s="54"/>
      <c r="T62" s="55"/>
      <c r="U62" s="54"/>
      <c r="V62" s="54"/>
      <c r="W62" s="54"/>
      <c r="X62" s="54"/>
      <c r="Y62" s="55"/>
      <c r="AA62" s="53"/>
      <c r="AB62" s="53"/>
      <c r="AC62" s="54"/>
      <c r="AD62" s="54"/>
      <c r="AE62" s="54"/>
      <c r="AF62" s="54"/>
      <c r="AG62" s="55"/>
      <c r="AH62" s="54"/>
      <c r="AI62" s="54"/>
      <c r="AJ62" s="54"/>
      <c r="AK62" s="54"/>
      <c r="AL62" s="55"/>
    </row>
    <row r="63" spans="1:38" s="56" customFormat="1" ht="24" customHeight="1" x14ac:dyDescent="0.2">
      <c r="A63" s="53"/>
      <c r="B63" s="53"/>
      <c r="C63" s="54"/>
      <c r="D63" s="55"/>
      <c r="E63" s="54"/>
      <c r="F63" s="54"/>
      <c r="G63" s="54"/>
      <c r="H63" s="54"/>
      <c r="I63" s="54"/>
      <c r="J63" s="54"/>
      <c r="K63" s="54"/>
      <c r="L63" s="55"/>
      <c r="N63" s="53"/>
      <c r="O63" s="53"/>
      <c r="P63" s="54"/>
      <c r="Q63" s="54"/>
      <c r="R63" s="54"/>
      <c r="S63" s="54"/>
      <c r="T63" s="55"/>
      <c r="U63" s="54"/>
      <c r="V63" s="54"/>
      <c r="W63" s="54"/>
      <c r="X63" s="54"/>
      <c r="Y63" s="55"/>
      <c r="AA63" s="53"/>
      <c r="AB63" s="53"/>
      <c r="AC63" s="54"/>
      <c r="AD63" s="54"/>
      <c r="AE63" s="54"/>
      <c r="AF63" s="54"/>
      <c r="AG63" s="55"/>
      <c r="AH63" s="54"/>
      <c r="AI63" s="54"/>
      <c r="AJ63" s="54"/>
      <c r="AK63" s="54"/>
      <c r="AL63" s="55"/>
    </row>
    <row r="64" spans="1:38" s="56" customFormat="1" ht="24" customHeight="1" x14ac:dyDescent="0.2">
      <c r="A64" s="53"/>
      <c r="B64" s="53"/>
      <c r="C64" s="54"/>
      <c r="D64" s="55"/>
      <c r="E64" s="54"/>
      <c r="F64" s="54"/>
      <c r="G64" s="54"/>
      <c r="H64" s="54"/>
      <c r="I64" s="54"/>
      <c r="J64" s="54"/>
      <c r="K64" s="54"/>
      <c r="L64" s="55"/>
      <c r="N64" s="53"/>
      <c r="O64" s="53"/>
      <c r="P64" s="54"/>
      <c r="Q64" s="54"/>
      <c r="R64" s="54"/>
      <c r="S64" s="54"/>
      <c r="T64" s="55"/>
      <c r="U64" s="54"/>
      <c r="V64" s="54"/>
      <c r="W64" s="54"/>
      <c r="X64" s="54"/>
      <c r="Y64" s="55"/>
      <c r="AA64" s="53"/>
      <c r="AB64" s="53"/>
      <c r="AC64" s="54"/>
      <c r="AD64" s="54"/>
      <c r="AE64" s="54"/>
      <c r="AF64" s="54"/>
      <c r="AG64" s="55"/>
      <c r="AH64" s="54"/>
      <c r="AI64" s="54"/>
      <c r="AJ64" s="54"/>
      <c r="AK64" s="54"/>
      <c r="AL64" s="55"/>
    </row>
    <row r="65" spans="1:38" s="56" customFormat="1" ht="24" customHeight="1" x14ac:dyDescent="0.2">
      <c r="A65" s="53"/>
      <c r="B65" s="53"/>
      <c r="C65" s="54"/>
      <c r="D65" s="55"/>
      <c r="E65" s="54"/>
      <c r="F65" s="54"/>
      <c r="G65" s="54"/>
      <c r="H65" s="54"/>
      <c r="I65" s="54"/>
      <c r="J65" s="54"/>
      <c r="K65" s="54"/>
      <c r="L65" s="55"/>
      <c r="N65" s="53"/>
      <c r="O65" s="53"/>
      <c r="P65" s="54"/>
      <c r="Q65" s="54"/>
      <c r="R65" s="54"/>
      <c r="S65" s="54"/>
      <c r="T65" s="55"/>
      <c r="U65" s="54"/>
      <c r="V65" s="54"/>
      <c r="W65" s="54"/>
      <c r="X65" s="54"/>
      <c r="Y65" s="55"/>
      <c r="AA65" s="53"/>
      <c r="AB65" s="53"/>
      <c r="AC65" s="54"/>
      <c r="AD65" s="54"/>
      <c r="AE65" s="54"/>
      <c r="AF65" s="54"/>
      <c r="AG65" s="55"/>
      <c r="AH65" s="54"/>
      <c r="AI65" s="54"/>
      <c r="AJ65" s="54"/>
      <c r="AK65" s="54"/>
      <c r="AL65" s="55"/>
    </row>
    <row r="66" spans="1:38" s="56" customFormat="1" ht="24" customHeight="1" x14ac:dyDescent="0.2">
      <c r="A66" s="53"/>
      <c r="B66" s="53"/>
      <c r="C66" s="54"/>
      <c r="D66" s="55"/>
      <c r="E66" s="54"/>
      <c r="F66" s="54"/>
      <c r="G66" s="54"/>
      <c r="H66" s="54"/>
      <c r="I66" s="54"/>
      <c r="J66" s="54"/>
      <c r="K66" s="54"/>
      <c r="L66" s="55"/>
      <c r="N66" s="53"/>
      <c r="O66" s="53"/>
      <c r="P66" s="54"/>
      <c r="Q66" s="54"/>
      <c r="R66" s="54"/>
      <c r="S66" s="54"/>
      <c r="T66" s="55"/>
      <c r="U66" s="54"/>
      <c r="V66" s="54"/>
      <c r="W66" s="54"/>
      <c r="X66" s="54"/>
      <c r="Y66" s="55"/>
      <c r="AA66" s="53"/>
      <c r="AB66" s="53"/>
      <c r="AC66" s="54"/>
      <c r="AD66" s="54"/>
      <c r="AE66" s="54"/>
      <c r="AF66" s="54"/>
      <c r="AG66" s="55"/>
      <c r="AH66" s="54"/>
      <c r="AI66" s="54"/>
      <c r="AJ66" s="54"/>
      <c r="AK66" s="54"/>
      <c r="AL66" s="55"/>
    </row>
    <row r="67" spans="1:38" s="56" customFormat="1" ht="24" customHeight="1" x14ac:dyDescent="0.2">
      <c r="A67" s="53"/>
      <c r="B67" s="53"/>
      <c r="C67" s="54"/>
      <c r="D67" s="55"/>
      <c r="E67" s="54"/>
      <c r="F67" s="54"/>
      <c r="G67" s="54"/>
      <c r="H67" s="54"/>
      <c r="I67" s="54"/>
      <c r="J67" s="54"/>
      <c r="K67" s="54"/>
      <c r="L67" s="55"/>
      <c r="N67" s="53"/>
      <c r="O67" s="53"/>
      <c r="P67" s="54"/>
      <c r="Q67" s="54"/>
      <c r="R67" s="54"/>
      <c r="S67" s="54"/>
      <c r="T67" s="55"/>
      <c r="U67" s="54"/>
      <c r="V67" s="54"/>
      <c r="W67" s="54"/>
      <c r="X67" s="54"/>
      <c r="Y67" s="55"/>
      <c r="AA67" s="53"/>
      <c r="AB67" s="53"/>
      <c r="AC67" s="54"/>
      <c r="AD67" s="54"/>
      <c r="AE67" s="54"/>
      <c r="AF67" s="54"/>
      <c r="AG67" s="55"/>
      <c r="AH67" s="54"/>
      <c r="AI67" s="54"/>
      <c r="AJ67" s="54"/>
      <c r="AK67" s="54"/>
      <c r="AL67" s="55"/>
    </row>
    <row r="68" spans="1:38" s="56" customFormat="1" ht="24" customHeight="1" x14ac:dyDescent="0.2">
      <c r="A68" s="53"/>
      <c r="B68" s="53"/>
      <c r="C68" s="54"/>
      <c r="D68" s="55"/>
      <c r="E68" s="54"/>
      <c r="F68" s="54"/>
      <c r="G68" s="54"/>
      <c r="H68" s="54"/>
      <c r="I68" s="54"/>
      <c r="J68" s="54"/>
      <c r="K68" s="54"/>
      <c r="L68" s="55"/>
      <c r="N68" s="53"/>
      <c r="O68" s="53"/>
      <c r="P68" s="54"/>
      <c r="Q68" s="54"/>
      <c r="R68" s="54"/>
      <c r="S68" s="54"/>
      <c r="T68" s="55"/>
      <c r="U68" s="54"/>
      <c r="V68" s="54"/>
      <c r="W68" s="54"/>
      <c r="X68" s="54"/>
      <c r="Y68" s="55"/>
      <c r="AA68" s="53"/>
      <c r="AB68" s="53"/>
      <c r="AC68" s="54"/>
      <c r="AD68" s="54"/>
      <c r="AE68" s="54"/>
      <c r="AF68" s="54"/>
      <c r="AG68" s="55"/>
      <c r="AH68" s="54"/>
      <c r="AI68" s="54"/>
      <c r="AJ68" s="54"/>
      <c r="AK68" s="54"/>
      <c r="AL68" s="55"/>
    </row>
    <row r="69" spans="1:38" s="56" customFormat="1" ht="24" customHeight="1" x14ac:dyDescent="0.2">
      <c r="A69" s="53"/>
      <c r="B69" s="53"/>
      <c r="C69" s="54"/>
      <c r="D69" s="55"/>
      <c r="E69" s="54"/>
      <c r="F69" s="54"/>
      <c r="G69" s="54"/>
      <c r="H69" s="54"/>
      <c r="I69" s="54"/>
      <c r="J69" s="54"/>
      <c r="K69" s="54"/>
      <c r="L69" s="55"/>
      <c r="N69" s="53"/>
      <c r="O69" s="53"/>
      <c r="P69" s="54"/>
      <c r="Q69" s="54"/>
      <c r="R69" s="54"/>
      <c r="S69" s="54"/>
      <c r="T69" s="55"/>
      <c r="U69" s="54"/>
      <c r="V69" s="54"/>
      <c r="W69" s="54"/>
      <c r="X69" s="54"/>
      <c r="Y69" s="55"/>
      <c r="AA69" s="53"/>
      <c r="AB69" s="53"/>
      <c r="AC69" s="54"/>
      <c r="AD69" s="54"/>
      <c r="AE69" s="54"/>
      <c r="AF69" s="54"/>
      <c r="AG69" s="55"/>
      <c r="AH69" s="54"/>
      <c r="AI69" s="54"/>
      <c r="AJ69" s="54"/>
      <c r="AK69" s="54"/>
      <c r="AL69" s="55"/>
    </row>
    <row r="70" spans="1:38" s="56" customFormat="1" ht="24" customHeight="1" x14ac:dyDescent="0.2">
      <c r="A70" s="53"/>
      <c r="B70" s="53"/>
      <c r="C70" s="54"/>
      <c r="D70" s="55"/>
      <c r="E70" s="54"/>
      <c r="F70" s="54"/>
      <c r="G70" s="54"/>
      <c r="H70" s="54"/>
      <c r="I70" s="54"/>
      <c r="J70" s="54"/>
      <c r="K70" s="54"/>
      <c r="L70" s="55"/>
      <c r="N70" s="53"/>
      <c r="O70" s="53"/>
      <c r="P70" s="54"/>
      <c r="Q70" s="54"/>
      <c r="R70" s="54"/>
      <c r="S70" s="54"/>
      <c r="T70" s="55"/>
      <c r="U70" s="54"/>
      <c r="V70" s="54"/>
      <c r="W70" s="54"/>
      <c r="X70" s="54"/>
      <c r="Y70" s="55"/>
      <c r="AA70" s="53"/>
      <c r="AB70" s="53"/>
      <c r="AC70" s="54"/>
      <c r="AD70" s="54"/>
      <c r="AE70" s="54"/>
      <c r="AF70" s="54"/>
      <c r="AG70" s="55"/>
      <c r="AH70" s="54"/>
      <c r="AI70" s="54"/>
      <c r="AJ70" s="54"/>
      <c r="AK70" s="54"/>
      <c r="AL70" s="55"/>
    </row>
    <row r="71" spans="1:38" s="56" customFormat="1" ht="24" customHeight="1" x14ac:dyDescent="0.2">
      <c r="A71" s="53"/>
      <c r="B71" s="53"/>
      <c r="C71" s="54"/>
      <c r="D71" s="55"/>
      <c r="E71" s="54"/>
      <c r="F71" s="54"/>
      <c r="G71" s="54"/>
      <c r="H71" s="54"/>
      <c r="I71" s="54"/>
      <c r="J71" s="54"/>
      <c r="K71" s="54"/>
      <c r="L71" s="55"/>
      <c r="N71" s="53"/>
      <c r="O71" s="53"/>
      <c r="P71" s="54"/>
      <c r="Q71" s="54"/>
      <c r="R71" s="54"/>
      <c r="S71" s="54"/>
      <c r="T71" s="55"/>
      <c r="U71" s="54"/>
      <c r="V71" s="54"/>
      <c r="W71" s="54"/>
      <c r="X71" s="54"/>
      <c r="Y71" s="55"/>
      <c r="AA71" s="53"/>
      <c r="AB71" s="53"/>
      <c r="AC71" s="54"/>
      <c r="AD71" s="54"/>
      <c r="AE71" s="54"/>
      <c r="AF71" s="54"/>
      <c r="AG71" s="55"/>
      <c r="AH71" s="54"/>
      <c r="AI71" s="54"/>
      <c r="AJ71" s="54"/>
      <c r="AK71" s="54"/>
      <c r="AL71" s="55"/>
    </row>
    <row r="72" spans="1:38" s="56" customFormat="1" ht="24" customHeight="1" x14ac:dyDescent="0.2">
      <c r="A72" s="53"/>
      <c r="B72" s="53"/>
      <c r="C72" s="54"/>
      <c r="D72" s="55"/>
      <c r="E72" s="54"/>
      <c r="F72" s="54"/>
      <c r="G72" s="54"/>
      <c r="H72" s="54"/>
      <c r="I72" s="54"/>
      <c r="J72" s="54"/>
      <c r="K72" s="54"/>
      <c r="L72" s="55"/>
      <c r="N72" s="53"/>
      <c r="O72" s="53"/>
      <c r="P72" s="54"/>
      <c r="Q72" s="54"/>
      <c r="R72" s="54"/>
      <c r="S72" s="54"/>
      <c r="T72" s="55"/>
      <c r="U72" s="54"/>
      <c r="V72" s="54"/>
      <c r="W72" s="54"/>
      <c r="X72" s="54"/>
      <c r="Y72" s="55"/>
      <c r="AA72" s="53"/>
      <c r="AB72" s="53"/>
      <c r="AC72" s="54"/>
      <c r="AD72" s="54"/>
      <c r="AE72" s="54"/>
      <c r="AF72" s="54"/>
      <c r="AG72" s="55"/>
      <c r="AH72" s="54"/>
      <c r="AI72" s="54"/>
      <c r="AJ72" s="54"/>
      <c r="AK72" s="54"/>
      <c r="AL72" s="55"/>
    </row>
    <row r="73" spans="1:38" s="56" customFormat="1" ht="24" customHeight="1" x14ac:dyDescent="0.2">
      <c r="A73" s="53"/>
      <c r="B73" s="53"/>
      <c r="C73" s="54"/>
      <c r="D73" s="55"/>
      <c r="E73" s="54"/>
      <c r="F73" s="54"/>
      <c r="G73" s="54"/>
      <c r="H73" s="54"/>
      <c r="I73" s="54"/>
      <c r="J73" s="54"/>
      <c r="K73" s="54"/>
      <c r="L73" s="55"/>
      <c r="N73" s="53"/>
      <c r="O73" s="53"/>
      <c r="P73" s="54"/>
      <c r="Q73" s="54"/>
      <c r="R73" s="54"/>
      <c r="S73" s="54"/>
      <c r="T73" s="55"/>
      <c r="U73" s="54"/>
      <c r="V73" s="54"/>
      <c r="W73" s="54"/>
      <c r="X73" s="54"/>
      <c r="Y73" s="55"/>
      <c r="AA73" s="53"/>
      <c r="AB73" s="53"/>
      <c r="AC73" s="54"/>
      <c r="AD73" s="54"/>
      <c r="AE73" s="54"/>
      <c r="AF73" s="54"/>
      <c r="AG73" s="55"/>
      <c r="AH73" s="54"/>
      <c r="AI73" s="54"/>
      <c r="AJ73" s="54"/>
      <c r="AK73" s="54"/>
      <c r="AL73" s="55"/>
    </row>
    <row r="74" spans="1:38" s="56" customFormat="1" ht="24" customHeight="1" x14ac:dyDescent="0.2">
      <c r="A74" s="53"/>
      <c r="B74" s="53"/>
      <c r="C74" s="54"/>
      <c r="D74" s="55"/>
      <c r="E74" s="54"/>
      <c r="F74" s="54"/>
      <c r="G74" s="54"/>
      <c r="H74" s="54"/>
      <c r="I74" s="54"/>
      <c r="J74" s="54"/>
      <c r="K74" s="54"/>
      <c r="L74" s="55"/>
      <c r="N74" s="53"/>
      <c r="O74" s="53"/>
      <c r="P74" s="54"/>
      <c r="Q74" s="54"/>
      <c r="R74" s="54"/>
      <c r="S74" s="54"/>
      <c r="T74" s="55"/>
      <c r="U74" s="54"/>
      <c r="V74" s="54"/>
      <c r="W74" s="54"/>
      <c r="X74" s="54"/>
      <c r="Y74" s="55"/>
      <c r="AA74" s="53"/>
      <c r="AB74" s="53"/>
      <c r="AC74" s="54"/>
      <c r="AD74" s="54"/>
      <c r="AE74" s="54"/>
      <c r="AF74" s="54"/>
      <c r="AG74" s="55"/>
      <c r="AH74" s="54"/>
      <c r="AI74" s="54"/>
      <c r="AJ74" s="54"/>
      <c r="AK74" s="54"/>
      <c r="AL74" s="55"/>
    </row>
    <row r="75" spans="1:38" s="56" customFormat="1" ht="24" customHeight="1" x14ac:dyDescent="0.2">
      <c r="A75" s="53"/>
      <c r="B75" s="53"/>
      <c r="C75" s="54"/>
      <c r="D75" s="55"/>
      <c r="E75" s="54"/>
      <c r="F75" s="54"/>
      <c r="G75" s="54"/>
      <c r="H75" s="54"/>
      <c r="I75" s="54"/>
      <c r="J75" s="54"/>
      <c r="K75" s="54"/>
      <c r="L75" s="55"/>
      <c r="N75" s="53"/>
      <c r="O75" s="53"/>
      <c r="P75" s="54"/>
      <c r="Q75" s="54"/>
      <c r="R75" s="54"/>
      <c r="S75" s="54"/>
      <c r="T75" s="55"/>
      <c r="U75" s="54"/>
      <c r="V75" s="54"/>
      <c r="W75" s="54"/>
      <c r="X75" s="54"/>
      <c r="Y75" s="55"/>
      <c r="AA75" s="53"/>
      <c r="AB75" s="53"/>
      <c r="AC75" s="54"/>
      <c r="AD75" s="54"/>
      <c r="AE75" s="54"/>
      <c r="AF75" s="54"/>
      <c r="AG75" s="55"/>
      <c r="AH75" s="54"/>
      <c r="AI75" s="54"/>
      <c r="AJ75" s="54"/>
      <c r="AK75" s="54"/>
      <c r="AL75" s="55"/>
    </row>
    <row r="76" spans="1:38" s="56" customFormat="1" ht="24" customHeight="1" x14ac:dyDescent="0.2">
      <c r="A76" s="53"/>
      <c r="B76" s="53"/>
      <c r="C76" s="54"/>
      <c r="D76" s="55"/>
      <c r="E76" s="54"/>
      <c r="F76" s="54"/>
      <c r="G76" s="54"/>
      <c r="H76" s="54"/>
      <c r="I76" s="54"/>
      <c r="J76" s="54"/>
      <c r="K76" s="54"/>
      <c r="L76" s="55"/>
      <c r="N76" s="53"/>
      <c r="O76" s="53"/>
      <c r="P76" s="54"/>
      <c r="Q76" s="54"/>
      <c r="R76" s="54"/>
      <c r="S76" s="54"/>
      <c r="T76" s="55"/>
      <c r="U76" s="54"/>
      <c r="V76" s="54"/>
      <c r="W76" s="54"/>
      <c r="X76" s="54"/>
      <c r="Y76" s="55"/>
      <c r="AA76" s="53"/>
      <c r="AB76" s="53"/>
      <c r="AC76" s="54"/>
      <c r="AD76" s="54"/>
      <c r="AE76" s="54"/>
      <c r="AF76" s="54"/>
      <c r="AG76" s="55"/>
      <c r="AH76" s="54"/>
      <c r="AI76" s="54"/>
      <c r="AJ76" s="54"/>
      <c r="AK76" s="54"/>
      <c r="AL76" s="55"/>
    </row>
    <row r="77" spans="1:38" s="56" customFormat="1" ht="24" customHeight="1" x14ac:dyDescent="0.2">
      <c r="A77" s="53"/>
      <c r="B77" s="53"/>
      <c r="C77" s="54"/>
      <c r="D77" s="55"/>
      <c r="E77" s="54"/>
      <c r="F77" s="54"/>
      <c r="G77" s="54"/>
      <c r="H77" s="54"/>
      <c r="I77" s="54"/>
      <c r="J77" s="54"/>
      <c r="K77" s="54"/>
      <c r="L77" s="55"/>
      <c r="N77" s="53"/>
      <c r="O77" s="53"/>
      <c r="P77" s="54"/>
      <c r="Q77" s="54"/>
      <c r="R77" s="54"/>
      <c r="S77" s="54"/>
      <c r="T77" s="55"/>
      <c r="U77" s="54"/>
      <c r="V77" s="54"/>
      <c r="W77" s="54"/>
      <c r="X77" s="54"/>
      <c r="Y77" s="55"/>
      <c r="AA77" s="53"/>
      <c r="AB77" s="53"/>
      <c r="AC77" s="54"/>
      <c r="AD77" s="54"/>
      <c r="AE77" s="54"/>
      <c r="AF77" s="54"/>
      <c r="AG77" s="55"/>
      <c r="AH77" s="54"/>
      <c r="AI77" s="54"/>
      <c r="AJ77" s="54"/>
      <c r="AK77" s="54"/>
      <c r="AL77" s="55"/>
    </row>
    <row r="78" spans="1:38" s="56" customFormat="1" ht="24" customHeight="1" x14ac:dyDescent="0.2">
      <c r="A78" s="53"/>
      <c r="B78" s="53"/>
      <c r="C78" s="54"/>
      <c r="D78" s="55"/>
      <c r="E78" s="54"/>
      <c r="F78" s="54"/>
      <c r="G78" s="54"/>
      <c r="H78" s="54"/>
      <c r="I78" s="54"/>
      <c r="J78" s="54"/>
      <c r="K78" s="54"/>
      <c r="L78" s="55"/>
      <c r="N78" s="53"/>
      <c r="O78" s="53"/>
      <c r="P78" s="54"/>
      <c r="Q78" s="54"/>
      <c r="R78" s="54"/>
      <c r="S78" s="54"/>
      <c r="T78" s="55"/>
      <c r="U78" s="54"/>
      <c r="V78" s="54"/>
      <c r="W78" s="54"/>
      <c r="X78" s="54"/>
      <c r="Y78" s="55"/>
      <c r="AA78" s="53"/>
      <c r="AB78" s="53"/>
      <c r="AC78" s="54"/>
      <c r="AD78" s="54"/>
      <c r="AE78" s="54"/>
      <c r="AF78" s="54"/>
      <c r="AG78" s="55"/>
      <c r="AH78" s="54"/>
      <c r="AI78" s="54"/>
      <c r="AJ78" s="54"/>
      <c r="AK78" s="54"/>
      <c r="AL78" s="55"/>
    </row>
    <row r="79" spans="1:38" s="56" customFormat="1" ht="24" customHeight="1" x14ac:dyDescent="0.2">
      <c r="A79" s="53"/>
      <c r="B79" s="53"/>
      <c r="C79" s="54"/>
      <c r="D79" s="55"/>
      <c r="E79" s="54"/>
      <c r="F79" s="54"/>
      <c r="G79" s="54"/>
      <c r="H79" s="54"/>
      <c r="I79" s="54"/>
      <c r="J79" s="54"/>
      <c r="K79" s="54"/>
      <c r="L79" s="55"/>
      <c r="N79" s="53"/>
      <c r="O79" s="53"/>
      <c r="P79" s="54"/>
      <c r="Q79" s="54"/>
      <c r="R79" s="54"/>
      <c r="S79" s="54"/>
      <c r="T79" s="55"/>
      <c r="U79" s="54"/>
      <c r="V79" s="54"/>
      <c r="W79" s="54"/>
      <c r="X79" s="54"/>
      <c r="Y79" s="55"/>
      <c r="AA79" s="53"/>
      <c r="AB79" s="53"/>
      <c r="AC79" s="54"/>
      <c r="AD79" s="54"/>
      <c r="AE79" s="54"/>
      <c r="AF79" s="54"/>
      <c r="AG79" s="55"/>
      <c r="AH79" s="54"/>
      <c r="AI79" s="54"/>
      <c r="AJ79" s="54"/>
      <c r="AK79" s="54"/>
      <c r="AL79" s="55"/>
    </row>
    <row r="80" spans="1:38" s="56" customFormat="1" ht="24" customHeight="1" x14ac:dyDescent="0.2">
      <c r="A80" s="253" t="s">
        <v>61</v>
      </c>
      <c r="B80" s="253"/>
      <c r="C80" s="59" t="str">
        <f>IF(SUM(C56:C79)=0,"",AVERAGE(C56:C79))</f>
        <v/>
      </c>
      <c r="D80" s="59" t="str">
        <f t="shared" ref="D80:L80" si="9">IF(SUM(D56:D79)=0,"",AVERAGE(D56:D79))</f>
        <v/>
      </c>
      <c r="E80" s="59" t="str">
        <f t="shared" si="9"/>
        <v/>
      </c>
      <c r="F80" s="59" t="str">
        <f t="shared" si="9"/>
        <v/>
      </c>
      <c r="G80" s="59" t="str">
        <f t="shared" si="9"/>
        <v/>
      </c>
      <c r="H80" s="59" t="str">
        <f t="shared" si="9"/>
        <v/>
      </c>
      <c r="I80" s="59" t="str">
        <f t="shared" si="9"/>
        <v/>
      </c>
      <c r="J80" s="59" t="str">
        <f t="shared" si="9"/>
        <v/>
      </c>
      <c r="K80" s="59" t="str">
        <f t="shared" si="9"/>
        <v/>
      </c>
      <c r="L80" s="59" t="str">
        <f t="shared" si="9"/>
        <v/>
      </c>
      <c r="N80" s="253" t="s">
        <v>61</v>
      </c>
      <c r="O80" s="253"/>
      <c r="P80" s="59" t="str">
        <f>IF(SUM(P56:P79)=0,"",AVERAGE(P56:P79))</f>
        <v/>
      </c>
      <c r="Q80" s="59" t="str">
        <f t="shared" ref="Q80:Y80" si="10">IF(SUM(Q56:Q79)=0,"",AVERAGE(Q56:Q79))</f>
        <v/>
      </c>
      <c r="R80" s="59" t="str">
        <f t="shared" si="10"/>
        <v/>
      </c>
      <c r="S80" s="59" t="str">
        <f t="shared" si="10"/>
        <v/>
      </c>
      <c r="T80" s="59" t="str">
        <f t="shared" si="10"/>
        <v/>
      </c>
      <c r="U80" s="59" t="str">
        <f t="shared" si="10"/>
        <v/>
      </c>
      <c r="V80" s="59" t="str">
        <f t="shared" si="10"/>
        <v/>
      </c>
      <c r="W80" s="59" t="str">
        <f t="shared" si="10"/>
        <v/>
      </c>
      <c r="X80" s="59" t="str">
        <f t="shared" si="10"/>
        <v/>
      </c>
      <c r="Y80" s="59" t="str">
        <f t="shared" si="10"/>
        <v/>
      </c>
      <c r="AA80" s="253" t="s">
        <v>61</v>
      </c>
      <c r="AB80" s="253"/>
      <c r="AC80" s="59" t="str">
        <f>IF(SUM(AC56:AC79)=0,"",AVERAGE(AC56:AC79))</f>
        <v/>
      </c>
      <c r="AD80" s="59" t="str">
        <f t="shared" ref="AD80:AL80" si="11">IF(SUM(AD56:AD79)=0,"",AVERAGE(AD56:AD79))</f>
        <v/>
      </c>
      <c r="AE80" s="59" t="str">
        <f t="shared" si="11"/>
        <v/>
      </c>
      <c r="AF80" s="59" t="str">
        <f t="shared" si="11"/>
        <v/>
      </c>
      <c r="AG80" s="59" t="str">
        <f t="shared" si="11"/>
        <v/>
      </c>
      <c r="AH80" s="59" t="str">
        <f t="shared" si="11"/>
        <v/>
      </c>
      <c r="AI80" s="59" t="str">
        <f t="shared" si="11"/>
        <v/>
      </c>
      <c r="AJ80" s="59" t="str">
        <f t="shared" si="11"/>
        <v/>
      </c>
      <c r="AK80" s="59" t="str">
        <f t="shared" si="11"/>
        <v/>
      </c>
      <c r="AL80" s="59" t="str">
        <f t="shared" si="11"/>
        <v/>
      </c>
    </row>
    <row r="81" spans="1:38" s="56" customFormat="1" ht="24" customHeight="1" x14ac:dyDescent="0.2">
      <c r="A81" s="254" t="s">
        <v>62</v>
      </c>
      <c r="B81" s="254"/>
      <c r="C81" s="59" t="str">
        <f>IF(SUM(C56:C79)=0,"",STDEV(C56:C79))</f>
        <v/>
      </c>
      <c r="D81" s="59" t="str">
        <f t="shared" ref="D81:L81" si="12">IF(SUM(D56:D79)=0,"",STDEV(D56:D79))</f>
        <v/>
      </c>
      <c r="E81" s="59" t="str">
        <f t="shared" si="12"/>
        <v/>
      </c>
      <c r="F81" s="59" t="str">
        <f t="shared" si="12"/>
        <v/>
      </c>
      <c r="G81" s="59" t="str">
        <f t="shared" si="12"/>
        <v/>
      </c>
      <c r="H81" s="57" t="str">
        <f t="shared" si="12"/>
        <v/>
      </c>
      <c r="I81" s="57" t="str">
        <f t="shared" si="12"/>
        <v/>
      </c>
      <c r="J81" s="57" t="str">
        <f t="shared" si="12"/>
        <v/>
      </c>
      <c r="K81" s="57" t="str">
        <f t="shared" si="12"/>
        <v/>
      </c>
      <c r="L81" s="57" t="str">
        <f t="shared" si="12"/>
        <v/>
      </c>
      <c r="N81" s="254" t="s">
        <v>62</v>
      </c>
      <c r="O81" s="254"/>
      <c r="P81" s="59" t="str">
        <f>IF(SUM(P56:P79)=0,"",STDEV(P56:P79))</f>
        <v/>
      </c>
      <c r="Q81" s="59" t="str">
        <f t="shared" ref="Q81:Y81" si="13">IF(SUM(Q56:Q79)=0,"",STDEV(Q56:Q79))</f>
        <v/>
      </c>
      <c r="R81" s="59" t="str">
        <f t="shared" si="13"/>
        <v/>
      </c>
      <c r="S81" s="59" t="str">
        <f t="shared" si="13"/>
        <v/>
      </c>
      <c r="T81" s="59" t="str">
        <f t="shared" si="13"/>
        <v/>
      </c>
      <c r="U81" s="57" t="str">
        <f t="shared" si="13"/>
        <v/>
      </c>
      <c r="V81" s="57" t="str">
        <f t="shared" si="13"/>
        <v/>
      </c>
      <c r="W81" s="57" t="str">
        <f t="shared" si="13"/>
        <v/>
      </c>
      <c r="X81" s="57" t="str">
        <f t="shared" si="13"/>
        <v/>
      </c>
      <c r="Y81" s="57" t="str">
        <f t="shared" si="13"/>
        <v/>
      </c>
      <c r="AA81" s="254" t="s">
        <v>62</v>
      </c>
      <c r="AB81" s="254"/>
      <c r="AC81" s="59" t="str">
        <f>IF(SUM(AC56:AC79)=0,"",STDEV(AC56:AC79))</f>
        <v/>
      </c>
      <c r="AD81" s="59" t="str">
        <f t="shared" ref="AD81:AL81" si="14">IF(SUM(AD56:AD79)=0,"",STDEV(AD56:AD79))</f>
        <v/>
      </c>
      <c r="AE81" s="59" t="str">
        <f t="shared" si="14"/>
        <v/>
      </c>
      <c r="AF81" s="59" t="str">
        <f t="shared" si="14"/>
        <v/>
      </c>
      <c r="AG81" s="59" t="str">
        <f t="shared" si="14"/>
        <v/>
      </c>
      <c r="AH81" s="57" t="str">
        <f t="shared" si="14"/>
        <v/>
      </c>
      <c r="AI81" s="57" t="str">
        <f t="shared" si="14"/>
        <v/>
      </c>
      <c r="AJ81" s="57" t="str">
        <f t="shared" si="14"/>
        <v/>
      </c>
      <c r="AK81" s="57" t="str">
        <f t="shared" si="14"/>
        <v/>
      </c>
      <c r="AL81" s="57" t="str">
        <f t="shared" si="14"/>
        <v/>
      </c>
    </row>
    <row r="82" spans="1:38" s="56" customFormat="1" ht="24" customHeight="1" x14ac:dyDescent="0.2">
      <c r="A82" s="228" t="s">
        <v>70</v>
      </c>
      <c r="B82" s="229"/>
      <c r="C82" s="59" t="str">
        <f t="shared" ref="C82:L82" si="15">+IF(C81="","",C81/SQRT(MAX($B$13:$B$36)))</f>
        <v/>
      </c>
      <c r="D82" s="59" t="str">
        <f t="shared" si="15"/>
        <v/>
      </c>
      <c r="E82" s="59" t="str">
        <f t="shared" si="15"/>
        <v/>
      </c>
      <c r="F82" s="59" t="str">
        <f t="shared" si="15"/>
        <v/>
      </c>
      <c r="G82" s="59" t="str">
        <f t="shared" si="15"/>
        <v/>
      </c>
      <c r="H82" s="59" t="str">
        <f t="shared" si="15"/>
        <v/>
      </c>
      <c r="I82" s="59" t="str">
        <f t="shared" si="15"/>
        <v/>
      </c>
      <c r="J82" s="59" t="str">
        <f t="shared" si="15"/>
        <v/>
      </c>
      <c r="K82" s="59" t="str">
        <f t="shared" si="15"/>
        <v/>
      </c>
      <c r="L82" s="59" t="str">
        <f t="shared" si="15"/>
        <v/>
      </c>
      <c r="N82" s="228" t="s">
        <v>70</v>
      </c>
      <c r="O82" s="229"/>
      <c r="P82" s="59" t="str">
        <f t="shared" ref="P82:Y82" si="16">+IF(P81="","",P81/SQRT(MAX($B$13:$B$36)))</f>
        <v/>
      </c>
      <c r="Q82" s="59" t="str">
        <f t="shared" si="16"/>
        <v/>
      </c>
      <c r="R82" s="59" t="str">
        <f t="shared" si="16"/>
        <v/>
      </c>
      <c r="S82" s="59" t="str">
        <f t="shared" si="16"/>
        <v/>
      </c>
      <c r="T82" s="59" t="str">
        <f t="shared" si="16"/>
        <v/>
      </c>
      <c r="U82" s="59" t="str">
        <f t="shared" si="16"/>
        <v/>
      </c>
      <c r="V82" s="59" t="str">
        <f t="shared" si="16"/>
        <v/>
      </c>
      <c r="W82" s="59" t="str">
        <f t="shared" si="16"/>
        <v/>
      </c>
      <c r="X82" s="59" t="str">
        <f t="shared" si="16"/>
        <v/>
      </c>
      <c r="Y82" s="59" t="str">
        <f t="shared" si="16"/>
        <v/>
      </c>
      <c r="AA82" s="228" t="s">
        <v>70</v>
      </c>
      <c r="AB82" s="229"/>
      <c r="AC82" s="59" t="str">
        <f t="shared" ref="AC82:AL82" si="17">+IF(AC81="","",AC81/SQRT(MAX($B$13:$B$36)))</f>
        <v/>
      </c>
      <c r="AD82" s="59" t="str">
        <f t="shared" si="17"/>
        <v/>
      </c>
      <c r="AE82" s="59" t="str">
        <f t="shared" si="17"/>
        <v/>
      </c>
      <c r="AF82" s="59" t="str">
        <f t="shared" si="17"/>
        <v/>
      </c>
      <c r="AG82" s="59" t="str">
        <f t="shared" si="17"/>
        <v/>
      </c>
      <c r="AH82" s="59" t="str">
        <f t="shared" si="17"/>
        <v/>
      </c>
      <c r="AI82" s="59" t="str">
        <f t="shared" si="17"/>
        <v/>
      </c>
      <c r="AJ82" s="59" t="str">
        <f t="shared" si="17"/>
        <v/>
      </c>
      <c r="AK82" s="59" t="str">
        <f t="shared" si="17"/>
        <v/>
      </c>
      <c r="AL82" s="59" t="str">
        <f t="shared" si="17"/>
        <v/>
      </c>
    </row>
    <row r="83" spans="1:38" s="56" customFormat="1" ht="30.75" customHeight="1" x14ac:dyDescent="0.2">
      <c r="A83" s="228" t="s">
        <v>63</v>
      </c>
      <c r="B83" s="229"/>
      <c r="C83" s="57" t="str">
        <f>IF(SUM(C56:L79)=0,"",AVERAGE(C56:L79))</f>
        <v/>
      </c>
      <c r="D83" s="57"/>
      <c r="E83" s="57"/>
      <c r="F83" s="57"/>
      <c r="G83" s="57"/>
      <c r="H83" s="57"/>
      <c r="I83" s="58"/>
      <c r="J83" s="230" t="s">
        <v>64</v>
      </c>
      <c r="K83" s="231"/>
      <c r="L83" s="59" t="str">
        <f>IF(SUM(C56:L79)=0,"",STDEV(C56:L79))</f>
        <v/>
      </c>
      <c r="N83" s="228" t="s">
        <v>63</v>
      </c>
      <c r="O83" s="229"/>
      <c r="P83" s="57" t="str">
        <f>IF(SUM(P56:Y79)=0,"",AVERAGE(P56:Y79))</f>
        <v/>
      </c>
      <c r="Q83" s="57"/>
      <c r="R83" s="57"/>
      <c r="S83" s="57"/>
      <c r="T83" s="57"/>
      <c r="U83" s="57"/>
      <c r="V83" s="58"/>
      <c r="W83" s="230" t="s">
        <v>64</v>
      </c>
      <c r="X83" s="231"/>
      <c r="Y83" s="59" t="str">
        <f>IF(SUM(P56:Y79)=0,"",STDEV(P56:Y79))</f>
        <v/>
      </c>
      <c r="AA83" s="228" t="s">
        <v>63</v>
      </c>
      <c r="AB83" s="229"/>
      <c r="AC83" s="57" t="str">
        <f>IF(SUM(AC56:AL79)=0,"",AVERAGE(AC56:AL79))</f>
        <v/>
      </c>
      <c r="AD83" s="57"/>
      <c r="AE83" s="57"/>
      <c r="AF83" s="57"/>
      <c r="AG83" s="57"/>
      <c r="AH83" s="57"/>
      <c r="AI83" s="58"/>
      <c r="AJ83" s="230" t="s">
        <v>64</v>
      </c>
      <c r="AK83" s="231"/>
      <c r="AL83" s="59" t="str">
        <f>IF(SUM(AC56:AL79)=0,"",STDEV(AC56:AL79))</f>
        <v/>
      </c>
    </row>
    <row r="84" spans="1:38" ht="14.25" customHeight="1" x14ac:dyDescent="0.2">
      <c r="A84" s="60" t="s">
        <v>23</v>
      </c>
      <c r="B84" s="60"/>
      <c r="C84" s="60"/>
      <c r="D84" s="255" t="s">
        <v>91</v>
      </c>
      <c r="E84" s="255"/>
      <c r="F84" s="60"/>
      <c r="G84" s="60"/>
      <c r="H84" s="60"/>
      <c r="N84" s="60" t="s">
        <v>23</v>
      </c>
      <c r="O84" s="60"/>
      <c r="P84" s="60"/>
      <c r="Q84" s="255" t="s">
        <v>91</v>
      </c>
      <c r="R84" s="255"/>
      <c r="S84" s="61"/>
      <c r="T84" s="61"/>
      <c r="U84" s="61"/>
      <c r="AA84" s="60" t="s">
        <v>23</v>
      </c>
      <c r="AB84" s="60"/>
      <c r="AC84" s="60"/>
      <c r="AD84" s="255" t="s">
        <v>91</v>
      </c>
      <c r="AE84" s="255"/>
      <c r="AF84" s="61"/>
      <c r="AG84" s="61"/>
      <c r="AH84" s="61"/>
    </row>
  </sheetData>
  <mergeCells count="156">
    <mergeCell ref="D84:E84"/>
    <mergeCell ref="Q84:R84"/>
    <mergeCell ref="AD84:AE84"/>
    <mergeCell ref="A83:B83"/>
    <mergeCell ref="J83:K83"/>
    <mergeCell ref="N83:O83"/>
    <mergeCell ref="W83:X83"/>
    <mergeCell ref="AA83:AB83"/>
    <mergeCell ref="AJ83:AK83"/>
    <mergeCell ref="A80:B80"/>
    <mergeCell ref="N80:O80"/>
    <mergeCell ref="AA80:AB80"/>
    <mergeCell ref="A81:B81"/>
    <mergeCell ref="N81:O81"/>
    <mergeCell ref="AA81:AB81"/>
    <mergeCell ref="A54:B54"/>
    <mergeCell ref="C54:L54"/>
    <mergeCell ref="N54:O54"/>
    <mergeCell ref="P54:Y54"/>
    <mergeCell ref="AA54:AB54"/>
    <mergeCell ref="AC54:AL54"/>
    <mergeCell ref="A53:B53"/>
    <mergeCell ref="C53:L53"/>
    <mergeCell ref="N53:O53"/>
    <mergeCell ref="P53:Y53"/>
    <mergeCell ref="AA53:AB53"/>
    <mergeCell ref="AC53:AL53"/>
    <mergeCell ref="A52:B52"/>
    <mergeCell ref="C52:L52"/>
    <mergeCell ref="N52:O52"/>
    <mergeCell ref="P52:Y52"/>
    <mergeCell ref="AA52:AB52"/>
    <mergeCell ref="AC52:AL52"/>
    <mergeCell ref="A51:B51"/>
    <mergeCell ref="C51:L51"/>
    <mergeCell ref="N51:O51"/>
    <mergeCell ref="P51:Y51"/>
    <mergeCell ref="AA51:AB51"/>
    <mergeCell ref="AC51:AL51"/>
    <mergeCell ref="A49:L49"/>
    <mergeCell ref="N49:Y49"/>
    <mergeCell ref="AA49:AL49"/>
    <mergeCell ref="A50:B50"/>
    <mergeCell ref="C50:L50"/>
    <mergeCell ref="N50:O50"/>
    <mergeCell ref="P50:Y50"/>
    <mergeCell ref="AA50:AB50"/>
    <mergeCell ref="AC50:AL50"/>
    <mergeCell ref="AL46:AL47"/>
    <mergeCell ref="J48:K48"/>
    <mergeCell ref="W48:X48"/>
    <mergeCell ref="AJ48:AK48"/>
    <mergeCell ref="B46:I48"/>
    <mergeCell ref="J46:K47"/>
    <mergeCell ref="L46:L47"/>
    <mergeCell ref="O46:V48"/>
    <mergeCell ref="W46:X47"/>
    <mergeCell ref="Y46:Y47"/>
    <mergeCell ref="AA40:AB40"/>
    <mergeCell ref="AJ40:AK40"/>
    <mergeCell ref="D41:E41"/>
    <mergeCell ref="Q41:R41"/>
    <mergeCell ref="AD41:AE41"/>
    <mergeCell ref="A44:A48"/>
    <mergeCell ref="B44:I44"/>
    <mergeCell ref="J44:K44"/>
    <mergeCell ref="N44:N48"/>
    <mergeCell ref="O44:V44"/>
    <mergeCell ref="W44:X44"/>
    <mergeCell ref="AA44:AA48"/>
    <mergeCell ref="AB44:AI44"/>
    <mergeCell ref="AJ44:AK44"/>
    <mergeCell ref="B45:I45"/>
    <mergeCell ref="J45:K45"/>
    <mergeCell ref="O45:V45"/>
    <mergeCell ref="W45:X45"/>
    <mergeCell ref="AB45:AI45"/>
    <mergeCell ref="AJ45:AK45"/>
    <mergeCell ref="AB46:AI48"/>
    <mergeCell ref="AJ46:AK47"/>
    <mergeCell ref="A37:B37"/>
    <mergeCell ref="N37:O37"/>
    <mergeCell ref="AA37:AB37"/>
    <mergeCell ref="A38:B38"/>
    <mergeCell ref="N38:O38"/>
    <mergeCell ref="AA38:AB38"/>
    <mergeCell ref="A11:B11"/>
    <mergeCell ref="C11:L11"/>
    <mergeCell ref="N11:O11"/>
    <mergeCell ref="P11:Y11"/>
    <mergeCell ref="AA11:AB11"/>
    <mergeCell ref="AC11:AL11"/>
    <mergeCell ref="A10:B10"/>
    <mergeCell ref="C10:L10"/>
    <mergeCell ref="N10:O10"/>
    <mergeCell ref="P10:Y10"/>
    <mergeCell ref="AA10:AB10"/>
    <mergeCell ref="AC10:AL10"/>
    <mergeCell ref="A9:B9"/>
    <mergeCell ref="C9:L9"/>
    <mergeCell ref="N9:O9"/>
    <mergeCell ref="P9:Y9"/>
    <mergeCell ref="AA9:AB9"/>
    <mergeCell ref="AC9:AL9"/>
    <mergeCell ref="A8:B8"/>
    <mergeCell ref="C8:L8"/>
    <mergeCell ref="N8:O8"/>
    <mergeCell ref="P8:Y8"/>
    <mergeCell ref="AA8:AB8"/>
    <mergeCell ref="AC8:AL8"/>
    <mergeCell ref="A6:L6"/>
    <mergeCell ref="N6:Y6"/>
    <mergeCell ref="AA6:AL6"/>
    <mergeCell ref="A7:B7"/>
    <mergeCell ref="C7:L7"/>
    <mergeCell ref="N7:O7"/>
    <mergeCell ref="P7:Y7"/>
    <mergeCell ref="AA7:AB7"/>
    <mergeCell ref="AC7:AL7"/>
    <mergeCell ref="J2:K2"/>
    <mergeCell ref="O2:V2"/>
    <mergeCell ref="J5:K5"/>
    <mergeCell ref="AB2:AI2"/>
    <mergeCell ref="AJ2:AK2"/>
    <mergeCell ref="Y3:Y4"/>
    <mergeCell ref="AB3:AI5"/>
    <mergeCell ref="AJ3:AK4"/>
    <mergeCell ref="AL3:AL4"/>
    <mergeCell ref="AJ5:AK5"/>
    <mergeCell ref="AA1:AA5"/>
    <mergeCell ref="AB1:AI1"/>
    <mergeCell ref="AJ1:AK1"/>
    <mergeCell ref="AA39:AB39"/>
    <mergeCell ref="A82:B82"/>
    <mergeCell ref="N82:O82"/>
    <mergeCell ref="AA82:AB82"/>
    <mergeCell ref="A40:B40"/>
    <mergeCell ref="J40:K40"/>
    <mergeCell ref="N40:O40"/>
    <mergeCell ref="W40:X40"/>
    <mergeCell ref="W1:X1"/>
    <mergeCell ref="J3:K4"/>
    <mergeCell ref="L3:L4"/>
    <mergeCell ref="O3:V5"/>
    <mergeCell ref="W3:X4"/>
    <mergeCell ref="B3:I5"/>
    <mergeCell ref="W2:X2"/>
    <mergeCell ref="W5:X5"/>
    <mergeCell ref="A39:B39"/>
    <mergeCell ref="N39:O39"/>
    <mergeCell ref="A1:A5"/>
    <mergeCell ref="B1:I1"/>
    <mergeCell ref="J1:K1"/>
    <mergeCell ref="N1:N5"/>
    <mergeCell ref="O1:V1"/>
    <mergeCell ref="B2:I2"/>
  </mergeCells>
  <conditionalFormatting sqref="C38:K38 C39:L39">
    <cfRule type="colorScale" priority="17">
      <colorScale>
        <cfvo type="min"/>
        <cfvo type="max"/>
        <color theme="0"/>
        <color rgb="FF00B0F0"/>
      </colorScale>
    </cfRule>
  </conditionalFormatting>
  <conditionalFormatting sqref="C37:L37">
    <cfRule type="colorScale" priority="11">
      <colorScale>
        <cfvo type="min"/>
        <cfvo type="max"/>
        <color theme="0"/>
        <color rgb="FFFFFF00"/>
      </colorScale>
    </cfRule>
  </conditionalFormatting>
  <conditionalFormatting sqref="P38:X38 P39:Y39">
    <cfRule type="colorScale" priority="10">
      <colorScale>
        <cfvo type="min"/>
        <cfvo type="max"/>
        <color theme="0"/>
        <color rgb="FF00B0F0"/>
      </colorScale>
    </cfRule>
  </conditionalFormatting>
  <conditionalFormatting sqref="P37:Y37">
    <cfRule type="colorScale" priority="9">
      <colorScale>
        <cfvo type="min"/>
        <cfvo type="max"/>
        <color theme="0"/>
        <color rgb="FFFFFF00"/>
      </colorScale>
    </cfRule>
  </conditionalFormatting>
  <conditionalFormatting sqref="AC38:AK38 AC39:AL39">
    <cfRule type="colorScale" priority="8">
      <colorScale>
        <cfvo type="min"/>
        <cfvo type="max"/>
        <color theme="0"/>
        <color rgb="FF00B0F0"/>
      </colorScale>
    </cfRule>
  </conditionalFormatting>
  <conditionalFormatting sqref="AC37:AL37">
    <cfRule type="colorScale" priority="7">
      <colorScale>
        <cfvo type="min"/>
        <cfvo type="max"/>
        <color theme="0"/>
        <color rgb="FFFFFF00"/>
      </colorScale>
    </cfRule>
  </conditionalFormatting>
  <conditionalFormatting sqref="C81:K81 C82:L82">
    <cfRule type="colorScale" priority="6">
      <colorScale>
        <cfvo type="min"/>
        <cfvo type="max"/>
        <color theme="0"/>
        <color rgb="FF00B0F0"/>
      </colorScale>
    </cfRule>
  </conditionalFormatting>
  <conditionalFormatting sqref="C80:L80">
    <cfRule type="colorScale" priority="5">
      <colorScale>
        <cfvo type="min"/>
        <cfvo type="max"/>
        <color theme="0"/>
        <color rgb="FFFFFF00"/>
      </colorScale>
    </cfRule>
  </conditionalFormatting>
  <conditionalFormatting sqref="P81:X81 P82:Y82">
    <cfRule type="colorScale" priority="4">
      <colorScale>
        <cfvo type="min"/>
        <cfvo type="max"/>
        <color theme="0"/>
        <color rgb="FF00B0F0"/>
      </colorScale>
    </cfRule>
  </conditionalFormatting>
  <conditionalFormatting sqref="P80:Y80">
    <cfRule type="colorScale" priority="3">
      <colorScale>
        <cfvo type="min"/>
        <cfvo type="max"/>
        <color theme="0"/>
        <color rgb="FFFFFF00"/>
      </colorScale>
    </cfRule>
  </conditionalFormatting>
  <conditionalFormatting sqref="AC81:AK81 AC82:AL82">
    <cfRule type="colorScale" priority="2">
      <colorScale>
        <cfvo type="min"/>
        <cfvo type="max"/>
        <color theme="0"/>
        <color rgb="FF00B0F0"/>
      </colorScale>
    </cfRule>
  </conditionalFormatting>
  <conditionalFormatting sqref="AC80:AL80">
    <cfRule type="colorScale" priority="1">
      <colorScale>
        <cfvo type="min"/>
        <cfvo type="max"/>
        <color theme="0"/>
        <color rgb="FFFFFF00"/>
      </colorScale>
    </cfRule>
  </conditionalFormatting>
  <dataValidations disablePrompts="1" count="1">
    <dataValidation allowBlank="1" showInputMessage="1" showErrorMessage="1" prompt="Personel İsmi" sqref="C12:L12 P12:Y12 C55:L55 AC55:AL55 P55:Y55 AC12:AL12"/>
  </dataValidations>
  <pageMargins left="0.63" right="0.4" top="0.79" bottom="0.98425196850393704" header="0.51181102362204722" footer="0.51181102362204722"/>
  <pageSetup paperSize="256" scale="77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>
    <pageSetUpPr fitToPage="1"/>
  </sheetPr>
  <dimension ref="A1:AR39"/>
  <sheetViews>
    <sheetView zoomScale="75" workbookViewId="0">
      <selection activeCell="A39" sqref="A39"/>
    </sheetView>
  </sheetViews>
  <sheetFormatPr defaultColWidth="8.85546875" defaultRowHeight="12.75" x14ac:dyDescent="0.2"/>
  <cols>
    <col min="1" max="1" width="22.28515625" style="5" customWidth="1"/>
    <col min="2" max="2" width="12.28515625" style="5" customWidth="1"/>
    <col min="3" max="3" width="13" style="5" customWidth="1"/>
    <col min="4" max="4" width="13.42578125" style="5" customWidth="1"/>
    <col min="5" max="5" width="13.7109375" style="5" customWidth="1"/>
    <col min="6" max="6" width="13.42578125" style="5" customWidth="1"/>
    <col min="7" max="7" width="18" style="5" customWidth="1"/>
    <col min="8" max="8" width="17.42578125" style="5" customWidth="1"/>
    <col min="9" max="9" width="8.85546875" style="5" customWidth="1"/>
    <col min="10" max="10" width="21" style="5" customWidth="1"/>
    <col min="11" max="11" width="12.28515625" style="5" customWidth="1"/>
    <col min="12" max="13" width="12.42578125" style="5" customWidth="1"/>
    <col min="14" max="14" width="13.7109375" style="5" customWidth="1"/>
    <col min="15" max="15" width="12" style="5" customWidth="1"/>
    <col min="16" max="16" width="15.85546875" style="5" customWidth="1"/>
    <col min="17" max="17" width="16.7109375" style="5" customWidth="1"/>
    <col min="18" max="18" width="9.28515625" style="5" customWidth="1"/>
    <col min="19" max="19" width="22.7109375" style="5" customWidth="1"/>
    <col min="20" max="21" width="12.42578125" style="5" customWidth="1"/>
    <col min="22" max="22" width="13" style="5" customWidth="1"/>
    <col min="23" max="23" width="12.85546875" style="5" customWidth="1"/>
    <col min="24" max="24" width="12.42578125" style="5" customWidth="1"/>
    <col min="25" max="25" width="16.85546875" style="5" customWidth="1"/>
    <col min="26" max="26" width="17.85546875" style="5" customWidth="1"/>
    <col min="27" max="27" width="8.85546875" style="5" customWidth="1"/>
    <col min="28" max="28" width="23.140625" style="5" customWidth="1"/>
    <col min="29" max="29" width="10.7109375" style="5" customWidth="1"/>
    <col min="30" max="30" width="12.42578125" style="5" customWidth="1"/>
    <col min="31" max="32" width="13.42578125" style="5" customWidth="1"/>
    <col min="33" max="33" width="12.42578125" style="5" customWidth="1"/>
    <col min="34" max="34" width="16" style="5" customWidth="1"/>
    <col min="35" max="35" width="17.140625" style="5" customWidth="1"/>
    <col min="36" max="36" width="8.85546875" style="5" customWidth="1"/>
    <col min="37" max="37" width="22.85546875" style="5" customWidth="1"/>
    <col min="38" max="38" width="10.7109375" style="5" customWidth="1"/>
    <col min="39" max="39" width="13" style="5" customWidth="1"/>
    <col min="40" max="40" width="13.42578125" style="5" customWidth="1"/>
    <col min="41" max="41" width="13.140625" style="5" customWidth="1"/>
    <col min="42" max="42" width="12.85546875" style="5" customWidth="1"/>
    <col min="43" max="43" width="16" style="5" customWidth="1"/>
    <col min="44" max="44" width="17" style="5" customWidth="1"/>
    <col min="45" max="16384" width="8.85546875" style="5"/>
  </cols>
  <sheetData>
    <row r="1" spans="1:44" ht="18" customHeight="1" x14ac:dyDescent="0.2">
      <c r="A1" s="216"/>
      <c r="B1" s="265" t="s">
        <v>36</v>
      </c>
      <c r="C1" s="265"/>
      <c r="D1" s="265"/>
      <c r="E1" s="265"/>
      <c r="F1" s="265"/>
      <c r="G1" s="113" t="s">
        <v>22</v>
      </c>
      <c r="H1" s="120" t="s">
        <v>122</v>
      </c>
      <c r="J1" s="216"/>
      <c r="K1" s="257" t="s">
        <v>36</v>
      </c>
      <c r="L1" s="257"/>
      <c r="M1" s="257"/>
      <c r="N1" s="257"/>
      <c r="O1" s="257"/>
      <c r="P1" s="113" t="s">
        <v>22</v>
      </c>
      <c r="Q1" s="114" t="str">
        <f>+H1</f>
        <v>F 0 16 00 70</v>
      </c>
      <c r="S1" s="216"/>
      <c r="T1" s="257" t="s">
        <v>36</v>
      </c>
      <c r="U1" s="257"/>
      <c r="V1" s="257"/>
      <c r="W1" s="257"/>
      <c r="X1" s="257"/>
      <c r="Y1" s="113" t="s">
        <v>22</v>
      </c>
      <c r="Z1" s="114" t="str">
        <f>+H1</f>
        <v>F 0 16 00 70</v>
      </c>
      <c r="AB1" s="216"/>
      <c r="AC1" s="257" t="s">
        <v>36</v>
      </c>
      <c r="AD1" s="257"/>
      <c r="AE1" s="257"/>
      <c r="AF1" s="257"/>
      <c r="AG1" s="257"/>
      <c r="AH1" s="113" t="s">
        <v>22</v>
      </c>
      <c r="AI1" s="114" t="str">
        <f>+H1</f>
        <v>F 0 16 00 70</v>
      </c>
      <c r="AK1" s="216"/>
      <c r="AL1" s="257" t="s">
        <v>36</v>
      </c>
      <c r="AM1" s="257"/>
      <c r="AN1" s="257"/>
      <c r="AO1" s="257"/>
      <c r="AP1" s="257"/>
      <c r="AQ1" s="113" t="s">
        <v>22</v>
      </c>
      <c r="AR1" s="114" t="str">
        <f>+H1</f>
        <v>F 0 16 00 70</v>
      </c>
    </row>
    <row r="2" spans="1:44" ht="18" customHeight="1" x14ac:dyDescent="0.25">
      <c r="A2" s="218"/>
      <c r="B2" s="266" t="s">
        <v>24</v>
      </c>
      <c r="C2" s="266"/>
      <c r="D2" s="266"/>
      <c r="E2" s="266"/>
      <c r="F2" s="266"/>
      <c r="G2" s="115" t="s">
        <v>25</v>
      </c>
      <c r="H2" s="121" t="s">
        <v>90</v>
      </c>
      <c r="J2" s="218"/>
      <c r="K2" s="258" t="s">
        <v>24</v>
      </c>
      <c r="L2" s="258"/>
      <c r="M2" s="258"/>
      <c r="N2" s="258"/>
      <c r="O2" s="258"/>
      <c r="P2" s="115" t="s">
        <v>25</v>
      </c>
      <c r="Q2" s="116" t="str">
        <f>+H2</f>
        <v>Eylül 2016</v>
      </c>
      <c r="S2" s="218"/>
      <c r="T2" s="258" t="s">
        <v>24</v>
      </c>
      <c r="U2" s="258"/>
      <c r="V2" s="258"/>
      <c r="W2" s="258"/>
      <c r="X2" s="258"/>
      <c r="Y2" s="115" t="s">
        <v>25</v>
      </c>
      <c r="Z2" s="116" t="str">
        <f>+H2</f>
        <v>Eylül 2016</v>
      </c>
      <c r="AB2" s="218"/>
      <c r="AC2" s="258" t="s">
        <v>24</v>
      </c>
      <c r="AD2" s="258"/>
      <c r="AE2" s="258"/>
      <c r="AF2" s="258"/>
      <c r="AG2" s="258"/>
      <c r="AH2" s="115" t="s">
        <v>25</v>
      </c>
      <c r="AI2" s="116" t="str">
        <f>+H2</f>
        <v>Eylül 2016</v>
      </c>
      <c r="AK2" s="218"/>
      <c r="AL2" s="258" t="s">
        <v>24</v>
      </c>
      <c r="AM2" s="258"/>
      <c r="AN2" s="258"/>
      <c r="AO2" s="258"/>
      <c r="AP2" s="258"/>
      <c r="AQ2" s="115" t="s">
        <v>25</v>
      </c>
      <c r="AR2" s="116" t="str">
        <f>+H2</f>
        <v>Eylül 2016</v>
      </c>
    </row>
    <row r="3" spans="1:44" ht="21.75" customHeight="1" x14ac:dyDescent="0.2">
      <c r="A3" s="218"/>
      <c r="B3" s="259" t="s">
        <v>131</v>
      </c>
      <c r="C3" s="260"/>
      <c r="D3" s="260"/>
      <c r="E3" s="260"/>
      <c r="F3" s="261"/>
      <c r="G3" s="115" t="s">
        <v>121</v>
      </c>
      <c r="H3" s="157" t="str">
        <f>+'Belirsizlik Hesapları Sonucu '!J3</f>
        <v>04/Nisan 2020</v>
      </c>
      <c r="J3" s="218"/>
      <c r="K3" s="259" t="s">
        <v>131</v>
      </c>
      <c r="L3" s="260"/>
      <c r="M3" s="260"/>
      <c r="N3" s="260"/>
      <c r="O3" s="261"/>
      <c r="P3" s="117" t="s">
        <v>121</v>
      </c>
      <c r="Q3" s="158" t="str">
        <f>+'Belirsizlik Hesapları Sonucu '!J3</f>
        <v>04/Nisan 2020</v>
      </c>
      <c r="S3" s="218"/>
      <c r="T3" s="259" t="s">
        <v>131</v>
      </c>
      <c r="U3" s="260"/>
      <c r="V3" s="260"/>
      <c r="W3" s="260"/>
      <c r="X3" s="261"/>
      <c r="Y3" s="115" t="s">
        <v>121</v>
      </c>
      <c r="Z3" s="118"/>
      <c r="AB3" s="218"/>
      <c r="AC3" s="259" t="s">
        <v>131</v>
      </c>
      <c r="AD3" s="260"/>
      <c r="AE3" s="260"/>
      <c r="AF3" s="260"/>
      <c r="AG3" s="261"/>
      <c r="AH3" s="115" t="s">
        <v>121</v>
      </c>
      <c r="AI3" s="118"/>
      <c r="AK3" s="218"/>
      <c r="AL3" s="259" t="s">
        <v>131</v>
      </c>
      <c r="AM3" s="260"/>
      <c r="AN3" s="260"/>
      <c r="AO3" s="260"/>
      <c r="AP3" s="261"/>
      <c r="AQ3" s="115" t="s">
        <v>121</v>
      </c>
      <c r="AR3" s="118"/>
    </row>
    <row r="4" spans="1:44" ht="21.75" customHeight="1" x14ac:dyDescent="0.2">
      <c r="A4" s="218"/>
      <c r="B4" s="262"/>
      <c r="C4" s="263"/>
      <c r="D4" s="263"/>
      <c r="E4" s="263"/>
      <c r="F4" s="264"/>
      <c r="G4" s="117" t="s">
        <v>129</v>
      </c>
      <c r="H4" s="122" t="s">
        <v>130</v>
      </c>
      <c r="J4" s="218"/>
      <c r="K4" s="262"/>
      <c r="L4" s="263"/>
      <c r="M4" s="263"/>
      <c r="N4" s="263"/>
      <c r="O4" s="264"/>
      <c r="P4" s="115"/>
      <c r="Q4" s="119" t="str">
        <f>+H4</f>
        <v xml:space="preserve"> 1/1</v>
      </c>
      <c r="S4" s="218"/>
      <c r="T4" s="262"/>
      <c r="U4" s="263"/>
      <c r="V4" s="263"/>
      <c r="W4" s="263"/>
      <c r="X4" s="264"/>
      <c r="Y4" s="115"/>
      <c r="Z4" s="119" t="str">
        <f>+H4</f>
        <v xml:space="preserve"> 1/1</v>
      </c>
      <c r="AB4" s="218"/>
      <c r="AC4" s="262"/>
      <c r="AD4" s="263"/>
      <c r="AE4" s="263"/>
      <c r="AF4" s="263"/>
      <c r="AG4" s="264"/>
      <c r="AH4" s="115"/>
      <c r="AI4" s="119" t="str">
        <f>+H4</f>
        <v xml:space="preserve"> 1/1</v>
      </c>
      <c r="AK4" s="218"/>
      <c r="AL4" s="262"/>
      <c r="AM4" s="263"/>
      <c r="AN4" s="263"/>
      <c r="AO4" s="263"/>
      <c r="AP4" s="264"/>
      <c r="AQ4" s="115"/>
      <c r="AR4" s="119" t="str">
        <f>+H4</f>
        <v xml:space="preserve"> 1/1</v>
      </c>
    </row>
    <row r="5" spans="1:44" ht="15.75" x14ac:dyDescent="0.2">
      <c r="A5" s="283" t="s">
        <v>1</v>
      </c>
      <c r="B5" s="194"/>
      <c r="C5" s="289"/>
      <c r="D5" s="290"/>
      <c r="E5" s="290"/>
      <c r="F5" s="290"/>
      <c r="G5" s="290"/>
      <c r="H5" s="291"/>
      <c r="J5" s="283" t="s">
        <v>1</v>
      </c>
      <c r="K5" s="194"/>
      <c r="L5" s="289"/>
      <c r="M5" s="290"/>
      <c r="N5" s="290"/>
      <c r="O5" s="290"/>
      <c r="P5" s="290"/>
      <c r="Q5" s="291"/>
      <c r="S5" s="283" t="s">
        <v>1</v>
      </c>
      <c r="T5" s="194"/>
      <c r="U5" s="286"/>
      <c r="V5" s="287"/>
      <c r="W5" s="287"/>
      <c r="X5" s="287"/>
      <c r="Y5" s="287"/>
      <c r="Z5" s="288"/>
      <c r="AB5" s="283" t="s">
        <v>1</v>
      </c>
      <c r="AC5" s="194"/>
      <c r="AD5" s="286"/>
      <c r="AE5" s="287"/>
      <c r="AF5" s="287"/>
      <c r="AG5" s="287"/>
      <c r="AH5" s="287"/>
      <c r="AI5" s="288"/>
      <c r="AK5" s="283" t="s">
        <v>1</v>
      </c>
      <c r="AL5" s="194"/>
      <c r="AM5" s="286"/>
      <c r="AN5" s="287"/>
      <c r="AO5" s="287"/>
      <c r="AP5" s="287"/>
      <c r="AQ5" s="287"/>
      <c r="AR5" s="288"/>
    </row>
    <row r="6" spans="1:44" ht="33.75" customHeight="1" x14ac:dyDescent="0.2">
      <c r="A6" s="283" t="s">
        <v>15</v>
      </c>
      <c r="B6" s="194"/>
      <c r="C6" s="289"/>
      <c r="D6" s="290"/>
      <c r="E6" s="290"/>
      <c r="F6" s="290"/>
      <c r="G6" s="290"/>
      <c r="H6" s="291"/>
      <c r="J6" s="283" t="s">
        <v>15</v>
      </c>
      <c r="K6" s="194"/>
      <c r="L6" s="289"/>
      <c r="M6" s="290"/>
      <c r="N6" s="290"/>
      <c r="O6" s="290"/>
      <c r="P6" s="290"/>
      <c r="Q6" s="291"/>
      <c r="S6" s="283" t="s">
        <v>15</v>
      </c>
      <c r="T6" s="194"/>
      <c r="U6" s="286"/>
      <c r="V6" s="287"/>
      <c r="W6" s="287"/>
      <c r="X6" s="287"/>
      <c r="Y6" s="287"/>
      <c r="Z6" s="288"/>
      <c r="AB6" s="283" t="s">
        <v>15</v>
      </c>
      <c r="AC6" s="194"/>
      <c r="AD6" s="286"/>
      <c r="AE6" s="287"/>
      <c r="AF6" s="287"/>
      <c r="AG6" s="287"/>
      <c r="AH6" s="287"/>
      <c r="AI6" s="288"/>
      <c r="AK6" s="283" t="s">
        <v>15</v>
      </c>
      <c r="AL6" s="194"/>
      <c r="AM6" s="286"/>
      <c r="AN6" s="287"/>
      <c r="AO6" s="287"/>
      <c r="AP6" s="287"/>
      <c r="AQ6" s="287"/>
      <c r="AR6" s="288"/>
    </row>
    <row r="7" spans="1:44" ht="15.75" customHeight="1" x14ac:dyDescent="0.2">
      <c r="A7" s="292" t="s">
        <v>37</v>
      </c>
      <c r="B7" s="293"/>
      <c r="C7" s="289"/>
      <c r="D7" s="290"/>
      <c r="E7" s="290"/>
      <c r="F7" s="290"/>
      <c r="G7" s="290"/>
      <c r="H7" s="291"/>
      <c r="J7" s="292" t="s">
        <v>37</v>
      </c>
      <c r="K7" s="293"/>
      <c r="L7" s="289"/>
      <c r="M7" s="290"/>
      <c r="N7" s="290"/>
      <c r="O7" s="290"/>
      <c r="P7" s="290"/>
      <c r="Q7" s="291"/>
      <c r="S7" s="292" t="s">
        <v>37</v>
      </c>
      <c r="T7" s="293"/>
      <c r="U7" s="289"/>
      <c r="V7" s="290"/>
      <c r="W7" s="290"/>
      <c r="X7" s="290"/>
      <c r="Y7" s="290"/>
      <c r="Z7" s="291"/>
      <c r="AB7" s="292" t="s">
        <v>37</v>
      </c>
      <c r="AC7" s="293"/>
      <c r="AD7" s="289"/>
      <c r="AE7" s="290"/>
      <c r="AF7" s="290"/>
      <c r="AG7" s="290"/>
      <c r="AH7" s="290"/>
      <c r="AI7" s="291"/>
      <c r="AK7" s="292" t="s">
        <v>37</v>
      </c>
      <c r="AL7" s="293"/>
      <c r="AM7" s="289"/>
      <c r="AN7" s="290"/>
      <c r="AO7" s="290"/>
      <c r="AP7" s="290"/>
      <c r="AQ7" s="290"/>
      <c r="AR7" s="291"/>
    </row>
    <row r="8" spans="1:44" ht="18" x14ac:dyDescent="0.2">
      <c r="A8" s="283" t="s">
        <v>7</v>
      </c>
      <c r="B8" s="194"/>
      <c r="C8" s="194"/>
      <c r="D8" s="194"/>
      <c r="E8" s="194"/>
      <c r="F8" s="194"/>
      <c r="G8" s="294">
        <f>COUNTA(B13:F13)</f>
        <v>1</v>
      </c>
      <c r="H8" s="295"/>
      <c r="J8" s="283" t="s">
        <v>7</v>
      </c>
      <c r="K8" s="194"/>
      <c r="L8" s="194"/>
      <c r="M8" s="194"/>
      <c r="N8" s="194"/>
      <c r="O8" s="194"/>
      <c r="P8" s="294">
        <f>COUNTA(K13:O13)</f>
        <v>1</v>
      </c>
      <c r="Q8" s="295"/>
      <c r="S8" s="283" t="s">
        <v>7</v>
      </c>
      <c r="T8" s="194"/>
      <c r="U8" s="194"/>
      <c r="V8" s="194"/>
      <c r="W8" s="194"/>
      <c r="X8" s="194"/>
      <c r="Y8" s="294">
        <f>COUNTA(T13:X13)</f>
        <v>1</v>
      </c>
      <c r="Z8" s="295"/>
      <c r="AB8" s="283" t="s">
        <v>7</v>
      </c>
      <c r="AC8" s="194"/>
      <c r="AD8" s="194"/>
      <c r="AE8" s="194"/>
      <c r="AF8" s="194"/>
      <c r="AG8" s="194"/>
      <c r="AH8" s="294">
        <f>COUNTA(AC13:AG13)</f>
        <v>0</v>
      </c>
      <c r="AI8" s="295"/>
      <c r="AK8" s="283" t="s">
        <v>7</v>
      </c>
      <c r="AL8" s="194"/>
      <c r="AM8" s="194"/>
      <c r="AN8" s="194"/>
      <c r="AO8" s="194"/>
      <c r="AP8" s="194"/>
      <c r="AQ8" s="294">
        <f>COUNTA(AL13:AP13)</f>
        <v>0</v>
      </c>
      <c r="AR8" s="295"/>
    </row>
    <row r="9" spans="1:44" ht="18" x14ac:dyDescent="0.2">
      <c r="A9" s="283" t="s">
        <v>16</v>
      </c>
      <c r="B9" s="194"/>
      <c r="C9" s="194"/>
      <c r="D9" s="194"/>
      <c r="E9" s="194"/>
      <c r="F9" s="194"/>
      <c r="G9" s="294">
        <f>COUNTA(B13:B32)</f>
        <v>10</v>
      </c>
      <c r="H9" s="295"/>
      <c r="J9" s="283" t="s">
        <v>16</v>
      </c>
      <c r="K9" s="194"/>
      <c r="L9" s="194"/>
      <c r="M9" s="194"/>
      <c r="N9" s="194"/>
      <c r="O9" s="194"/>
      <c r="P9" s="294">
        <f>COUNTA(K13:K32)</f>
        <v>10</v>
      </c>
      <c r="Q9" s="295"/>
      <c r="S9" s="283" t="s">
        <v>16</v>
      </c>
      <c r="T9" s="194"/>
      <c r="U9" s="194"/>
      <c r="V9" s="194"/>
      <c r="W9" s="194"/>
      <c r="X9" s="194"/>
      <c r="Y9" s="294">
        <f>COUNTA(T13:T32)</f>
        <v>10</v>
      </c>
      <c r="Z9" s="295"/>
      <c r="AB9" s="283" t="s">
        <v>16</v>
      </c>
      <c r="AC9" s="194"/>
      <c r="AD9" s="194"/>
      <c r="AE9" s="194"/>
      <c r="AF9" s="194"/>
      <c r="AG9" s="194"/>
      <c r="AH9" s="294">
        <f>COUNTA(AC13:AC32)</f>
        <v>0</v>
      </c>
      <c r="AI9" s="295"/>
      <c r="AK9" s="283" t="s">
        <v>16</v>
      </c>
      <c r="AL9" s="194"/>
      <c r="AM9" s="194"/>
      <c r="AN9" s="194"/>
      <c r="AO9" s="194"/>
      <c r="AP9" s="194"/>
      <c r="AQ9" s="294">
        <f>COUNTA(AL13:AL32)</f>
        <v>0</v>
      </c>
      <c r="AR9" s="295"/>
    </row>
    <row r="10" spans="1:44" ht="15.75" customHeight="1" x14ac:dyDescent="0.2">
      <c r="A10" s="283" t="s">
        <v>5</v>
      </c>
      <c r="B10" s="194"/>
      <c r="C10" s="194"/>
      <c r="D10" s="194"/>
      <c r="E10" s="194"/>
      <c r="F10" s="194"/>
      <c r="G10" s="296" t="str">
        <f>+IF(G8=5,2.326,IF(G8=4,2.059,IF(G8=3,1.693,IF(G8=2,1.128,""))))</f>
        <v/>
      </c>
      <c r="H10" s="297"/>
      <c r="J10" s="283" t="s">
        <v>5</v>
      </c>
      <c r="K10" s="194"/>
      <c r="L10" s="194"/>
      <c r="M10" s="194"/>
      <c r="N10" s="194"/>
      <c r="O10" s="194"/>
      <c r="P10" s="296" t="str">
        <f>+IF(P8=5,2.326,IF(P8=4,2.059,IF(P8=3,1.693,IF(P8=2,1.128,""))))</f>
        <v/>
      </c>
      <c r="Q10" s="297"/>
      <c r="S10" s="283" t="s">
        <v>5</v>
      </c>
      <c r="T10" s="194"/>
      <c r="U10" s="194"/>
      <c r="V10" s="194"/>
      <c r="W10" s="194"/>
      <c r="X10" s="194"/>
      <c r="Y10" s="296" t="str">
        <f>+IF(Y8=5,2.326,IF(Y8=4,2.059,IF(Y8=3,1.693,IF(Y8=2,1.128,""))))</f>
        <v/>
      </c>
      <c r="Z10" s="297"/>
      <c r="AB10" s="283" t="s">
        <v>5</v>
      </c>
      <c r="AC10" s="194"/>
      <c r="AD10" s="194"/>
      <c r="AE10" s="194"/>
      <c r="AF10" s="194"/>
      <c r="AG10" s="194"/>
      <c r="AH10" s="296" t="str">
        <f>+IF(AH8=5,2.326,IF(AH8=4,2.059,IF(AH8=3,1.693,IF(AH8=2,1.128,""))))</f>
        <v/>
      </c>
      <c r="AI10" s="297"/>
      <c r="AK10" s="283" t="s">
        <v>5</v>
      </c>
      <c r="AL10" s="194"/>
      <c r="AM10" s="194"/>
      <c r="AN10" s="194"/>
      <c r="AO10" s="194"/>
      <c r="AP10" s="194"/>
      <c r="AQ10" s="296" t="str">
        <f>+IF(AQ8=5,2.326,IF(AQ8=4,2.059,IF(AQ8=3,1.693,IF(AQ8=2,1.128,""))))</f>
        <v/>
      </c>
      <c r="AR10" s="297"/>
    </row>
    <row r="11" spans="1:44" ht="21.75" customHeight="1" x14ac:dyDescent="0.25">
      <c r="A11" s="268" t="s">
        <v>14</v>
      </c>
      <c r="B11" s="269" t="s">
        <v>19</v>
      </c>
      <c r="C11" s="269"/>
      <c r="D11" s="269"/>
      <c r="E11" s="269"/>
      <c r="F11" s="269"/>
      <c r="G11" s="37" t="s">
        <v>12</v>
      </c>
      <c r="H11" s="38" t="s">
        <v>29</v>
      </c>
      <c r="J11" s="268" t="s">
        <v>14</v>
      </c>
      <c r="K11" s="269" t="s">
        <v>19</v>
      </c>
      <c r="L11" s="269"/>
      <c r="M11" s="269"/>
      <c r="N11" s="269"/>
      <c r="O11" s="269"/>
      <c r="P11" s="37" t="s">
        <v>12</v>
      </c>
      <c r="Q11" s="38" t="s">
        <v>29</v>
      </c>
      <c r="R11" s="6"/>
      <c r="S11" s="268" t="s">
        <v>14</v>
      </c>
      <c r="T11" s="269" t="s">
        <v>19</v>
      </c>
      <c r="U11" s="269"/>
      <c r="V11" s="269"/>
      <c r="W11" s="269"/>
      <c r="X11" s="269"/>
      <c r="Y11" s="37" t="s">
        <v>12</v>
      </c>
      <c r="Z11" s="38" t="s">
        <v>29</v>
      </c>
      <c r="AB11" s="268" t="s">
        <v>14</v>
      </c>
      <c r="AC11" s="269" t="s">
        <v>19</v>
      </c>
      <c r="AD11" s="269"/>
      <c r="AE11" s="269"/>
      <c r="AF11" s="269"/>
      <c r="AG11" s="269"/>
      <c r="AH11" s="37" t="s">
        <v>12</v>
      </c>
      <c r="AI11" s="38" t="s">
        <v>29</v>
      </c>
      <c r="AK11" s="268" t="s">
        <v>14</v>
      </c>
      <c r="AL11" s="269" t="s">
        <v>19</v>
      </c>
      <c r="AM11" s="269"/>
      <c r="AN11" s="269"/>
      <c r="AO11" s="269"/>
      <c r="AP11" s="269"/>
      <c r="AQ11" s="37" t="s">
        <v>12</v>
      </c>
      <c r="AR11" s="38" t="s">
        <v>29</v>
      </c>
    </row>
    <row r="12" spans="1:44" ht="24" customHeight="1" x14ac:dyDescent="0.2">
      <c r="A12" s="268"/>
      <c r="B12" s="77">
        <v>1</v>
      </c>
      <c r="C12" s="77">
        <v>2</v>
      </c>
      <c r="D12" s="77">
        <v>3</v>
      </c>
      <c r="E12" s="77">
        <v>4</v>
      </c>
      <c r="F12" s="77">
        <v>5</v>
      </c>
      <c r="G12" s="37"/>
      <c r="H12" s="40"/>
      <c r="J12" s="268"/>
      <c r="K12" s="77">
        <v>1</v>
      </c>
      <c r="L12" s="77">
        <v>2</v>
      </c>
      <c r="M12" s="77">
        <v>3</v>
      </c>
      <c r="N12" s="77">
        <v>4</v>
      </c>
      <c r="O12" s="77">
        <v>5</v>
      </c>
      <c r="P12" s="80"/>
      <c r="Q12" s="31"/>
      <c r="R12" s="7"/>
      <c r="S12" s="268"/>
      <c r="T12" s="77">
        <v>1</v>
      </c>
      <c r="U12" s="77">
        <v>2</v>
      </c>
      <c r="V12" s="77">
        <v>3</v>
      </c>
      <c r="W12" s="77">
        <v>4</v>
      </c>
      <c r="X12" s="77">
        <v>5</v>
      </c>
      <c r="Y12" s="80"/>
      <c r="Z12" s="31"/>
      <c r="AB12" s="268"/>
      <c r="AC12" s="77">
        <v>1</v>
      </c>
      <c r="AD12" s="77">
        <v>2</v>
      </c>
      <c r="AE12" s="77">
        <v>3</v>
      </c>
      <c r="AF12" s="77">
        <v>4</v>
      </c>
      <c r="AG12" s="77">
        <v>5</v>
      </c>
      <c r="AH12" s="80"/>
      <c r="AI12" s="31"/>
      <c r="AK12" s="268"/>
      <c r="AL12" s="77">
        <v>1</v>
      </c>
      <c r="AM12" s="77">
        <v>2</v>
      </c>
      <c r="AN12" s="77">
        <v>3</v>
      </c>
      <c r="AO12" s="77">
        <v>4</v>
      </c>
      <c r="AP12" s="77">
        <v>5</v>
      </c>
      <c r="AQ12" s="80"/>
      <c r="AR12" s="31"/>
    </row>
    <row r="13" spans="1:44" ht="24" customHeight="1" x14ac:dyDescent="0.2">
      <c r="A13" s="32">
        <v>1</v>
      </c>
      <c r="B13" s="33">
        <v>941.7</v>
      </c>
      <c r="C13" s="33"/>
      <c r="D13" s="33"/>
      <c r="E13" s="33"/>
      <c r="F13" s="33"/>
      <c r="G13" s="34">
        <f t="shared" ref="G13:G32" si="0">IF(B13="","",AVERAGE(B13:F13))</f>
        <v>941.7</v>
      </c>
      <c r="H13" s="35" t="str">
        <f t="shared" ref="H13:H32" si="1">IF(C13="","",MAX(B13:F13)-MIN(B13:F13))</f>
        <v/>
      </c>
      <c r="J13" s="32">
        <v>1</v>
      </c>
      <c r="K13" s="33">
        <v>150.68</v>
      </c>
      <c r="L13" s="33"/>
      <c r="M13" s="33"/>
      <c r="N13" s="33"/>
      <c r="O13" s="33"/>
      <c r="P13" s="34">
        <f t="shared" ref="P13:P32" si="2">IF(K13="","",AVERAGE(K13:O13))</f>
        <v>150.68</v>
      </c>
      <c r="Q13" s="35" t="str">
        <f t="shared" ref="Q13:Q32" si="3">IF(L13="","",MAX(K13:O13)-MIN(K13:O13))</f>
        <v/>
      </c>
      <c r="R13" s="1"/>
      <c r="S13" s="32">
        <v>1</v>
      </c>
      <c r="T13" s="33">
        <v>151</v>
      </c>
      <c r="U13" s="33"/>
      <c r="V13" s="33"/>
      <c r="W13" s="33"/>
      <c r="X13" s="33"/>
      <c r="Y13" s="34">
        <f t="shared" ref="Y13:Y32" si="4">IF(T13="","",AVERAGE(T13:X13))</f>
        <v>151</v>
      </c>
      <c r="Z13" s="35" t="str">
        <f t="shared" ref="Z13:Z32" si="5">IF(U13="","",MAX(T13:X13)-MIN(T13:X13))</f>
        <v/>
      </c>
      <c r="AB13" s="32">
        <v>1</v>
      </c>
      <c r="AC13" s="33"/>
      <c r="AD13" s="33"/>
      <c r="AE13" s="33"/>
      <c r="AF13" s="33"/>
      <c r="AG13" s="33"/>
      <c r="AH13" s="34" t="str">
        <f t="shared" ref="AH13:AH32" si="6">IF(AC13="","",AVERAGE(AC13:AG13))</f>
        <v/>
      </c>
      <c r="AI13" s="35" t="str">
        <f t="shared" ref="AI13:AI32" si="7">IF(AD13="","",MAX(AC13:AG13)-MIN(AC13:AG13))</f>
        <v/>
      </c>
      <c r="AK13" s="32">
        <v>1</v>
      </c>
      <c r="AL13" s="33"/>
      <c r="AM13" s="33"/>
      <c r="AN13" s="33"/>
      <c r="AO13" s="33"/>
      <c r="AP13" s="33"/>
      <c r="AQ13" s="34" t="str">
        <f t="shared" ref="AQ13:AQ32" si="8">IF(AL13="","",AVERAGE(AL13:AP13))</f>
        <v/>
      </c>
      <c r="AR13" s="35" t="str">
        <f t="shared" ref="AR13:AR32" si="9">IF(AM13="","",MAX(AL13:AP13)-MIN(AL13:AP13))</f>
        <v/>
      </c>
    </row>
    <row r="14" spans="1:44" ht="24" customHeight="1" x14ac:dyDescent="0.2">
      <c r="A14" s="32">
        <v>2</v>
      </c>
      <c r="B14" s="33">
        <v>1034.9000000000001</v>
      </c>
      <c r="C14" s="33"/>
      <c r="D14" s="33"/>
      <c r="E14" s="33"/>
      <c r="F14" s="33"/>
      <c r="G14" s="34">
        <f t="shared" si="0"/>
        <v>1034.9000000000001</v>
      </c>
      <c r="H14" s="35" t="str">
        <f t="shared" si="1"/>
        <v/>
      </c>
      <c r="J14" s="32">
        <v>2</v>
      </c>
      <c r="K14" s="33">
        <v>151.22999999999999</v>
      </c>
      <c r="L14" s="33"/>
      <c r="M14" s="33"/>
      <c r="N14" s="33"/>
      <c r="O14" s="33"/>
      <c r="P14" s="34">
        <f t="shared" si="2"/>
        <v>151.22999999999999</v>
      </c>
      <c r="Q14" s="35" t="str">
        <f t="shared" si="3"/>
        <v/>
      </c>
      <c r="R14" s="1"/>
      <c r="S14" s="32">
        <v>2</v>
      </c>
      <c r="T14" s="33">
        <v>151.75</v>
      </c>
      <c r="U14" s="33"/>
      <c r="V14" s="33"/>
      <c r="W14" s="33"/>
      <c r="X14" s="33"/>
      <c r="Y14" s="34">
        <f t="shared" si="4"/>
        <v>151.75</v>
      </c>
      <c r="Z14" s="35" t="str">
        <f t="shared" si="5"/>
        <v/>
      </c>
      <c r="AB14" s="32">
        <v>2</v>
      </c>
      <c r="AC14" s="33"/>
      <c r="AD14" s="33"/>
      <c r="AE14" s="33"/>
      <c r="AF14" s="33"/>
      <c r="AG14" s="33"/>
      <c r="AH14" s="34" t="str">
        <f t="shared" si="6"/>
        <v/>
      </c>
      <c r="AI14" s="35" t="str">
        <f t="shared" si="7"/>
        <v/>
      </c>
      <c r="AK14" s="32">
        <v>2</v>
      </c>
      <c r="AL14" s="33"/>
      <c r="AM14" s="33"/>
      <c r="AN14" s="33"/>
      <c r="AO14" s="33"/>
      <c r="AP14" s="33"/>
      <c r="AQ14" s="34" t="str">
        <f t="shared" si="8"/>
        <v/>
      </c>
      <c r="AR14" s="35" t="str">
        <f t="shared" si="9"/>
        <v/>
      </c>
    </row>
    <row r="15" spans="1:44" ht="24" customHeight="1" x14ac:dyDescent="0.2">
      <c r="A15" s="32">
        <v>3</v>
      </c>
      <c r="B15" s="33">
        <v>954.3</v>
      </c>
      <c r="C15" s="33"/>
      <c r="D15" s="33"/>
      <c r="E15" s="33"/>
      <c r="F15" s="33"/>
      <c r="G15" s="34">
        <f t="shared" si="0"/>
        <v>954.3</v>
      </c>
      <c r="H15" s="35" t="str">
        <f t="shared" si="1"/>
        <v/>
      </c>
      <c r="J15" s="32">
        <v>3</v>
      </c>
      <c r="K15" s="33">
        <v>150.34</v>
      </c>
      <c r="L15" s="33"/>
      <c r="M15" s="33"/>
      <c r="N15" s="33"/>
      <c r="O15" s="33"/>
      <c r="P15" s="34">
        <f t="shared" si="2"/>
        <v>150.34</v>
      </c>
      <c r="Q15" s="35" t="str">
        <f t="shared" si="3"/>
        <v/>
      </c>
      <c r="R15" s="1"/>
      <c r="S15" s="32">
        <v>3</v>
      </c>
      <c r="T15" s="33">
        <v>151.5</v>
      </c>
      <c r="U15" s="33"/>
      <c r="V15" s="33"/>
      <c r="W15" s="33"/>
      <c r="X15" s="33"/>
      <c r="Y15" s="34">
        <f t="shared" si="4"/>
        <v>151.5</v>
      </c>
      <c r="Z15" s="35" t="str">
        <f t="shared" si="5"/>
        <v/>
      </c>
      <c r="AB15" s="32">
        <v>3</v>
      </c>
      <c r="AC15" s="33"/>
      <c r="AD15" s="33"/>
      <c r="AE15" s="33"/>
      <c r="AF15" s="33"/>
      <c r="AG15" s="33"/>
      <c r="AH15" s="34" t="str">
        <f t="shared" si="6"/>
        <v/>
      </c>
      <c r="AI15" s="35" t="str">
        <f t="shared" si="7"/>
        <v/>
      </c>
      <c r="AK15" s="32">
        <v>3</v>
      </c>
      <c r="AL15" s="33"/>
      <c r="AM15" s="33"/>
      <c r="AN15" s="33"/>
      <c r="AO15" s="33"/>
      <c r="AP15" s="33"/>
      <c r="AQ15" s="34" t="str">
        <f t="shared" si="8"/>
        <v/>
      </c>
      <c r="AR15" s="35" t="str">
        <f t="shared" si="9"/>
        <v/>
      </c>
    </row>
    <row r="16" spans="1:44" ht="24" customHeight="1" x14ac:dyDescent="0.2">
      <c r="A16" s="32">
        <v>4</v>
      </c>
      <c r="B16" s="33">
        <v>1011.3</v>
      </c>
      <c r="C16" s="33"/>
      <c r="D16" s="33"/>
      <c r="E16" s="33"/>
      <c r="F16" s="33"/>
      <c r="G16" s="34">
        <f t="shared" si="0"/>
        <v>1011.3</v>
      </c>
      <c r="H16" s="35" t="str">
        <f t="shared" si="1"/>
        <v/>
      </c>
      <c r="J16" s="32">
        <v>4</v>
      </c>
      <c r="K16" s="33">
        <v>151.13</v>
      </c>
      <c r="L16" s="33"/>
      <c r="M16" s="33"/>
      <c r="N16" s="33"/>
      <c r="O16" s="33"/>
      <c r="P16" s="34">
        <f t="shared" si="2"/>
        <v>151.13</v>
      </c>
      <c r="Q16" s="35" t="str">
        <f t="shared" si="3"/>
        <v/>
      </c>
      <c r="R16" s="1"/>
      <c r="S16" s="32">
        <v>4</v>
      </c>
      <c r="T16" s="33">
        <v>150.80000000000001</v>
      </c>
      <c r="U16" s="33"/>
      <c r="V16" s="33"/>
      <c r="W16" s="33"/>
      <c r="X16" s="33"/>
      <c r="Y16" s="34">
        <f t="shared" si="4"/>
        <v>150.80000000000001</v>
      </c>
      <c r="Z16" s="35" t="str">
        <f t="shared" si="5"/>
        <v/>
      </c>
      <c r="AB16" s="32">
        <v>4</v>
      </c>
      <c r="AC16" s="33"/>
      <c r="AD16" s="33"/>
      <c r="AE16" s="33"/>
      <c r="AF16" s="33"/>
      <c r="AG16" s="33"/>
      <c r="AH16" s="34" t="str">
        <f t="shared" si="6"/>
        <v/>
      </c>
      <c r="AI16" s="35" t="str">
        <f t="shared" si="7"/>
        <v/>
      </c>
      <c r="AK16" s="32">
        <v>4</v>
      </c>
      <c r="AL16" s="33"/>
      <c r="AM16" s="33"/>
      <c r="AN16" s="33"/>
      <c r="AO16" s="33"/>
      <c r="AP16" s="33"/>
      <c r="AQ16" s="34" t="str">
        <f t="shared" si="8"/>
        <v/>
      </c>
      <c r="AR16" s="35" t="str">
        <f t="shared" si="9"/>
        <v/>
      </c>
    </row>
    <row r="17" spans="1:44" ht="24" customHeight="1" x14ac:dyDescent="0.2">
      <c r="A17" s="32">
        <v>5</v>
      </c>
      <c r="B17" s="33">
        <v>940.6</v>
      </c>
      <c r="C17" s="33"/>
      <c r="D17" s="33"/>
      <c r="E17" s="33"/>
      <c r="F17" s="33"/>
      <c r="G17" s="34">
        <f t="shared" si="0"/>
        <v>940.6</v>
      </c>
      <c r="H17" s="35" t="str">
        <f t="shared" si="1"/>
        <v/>
      </c>
      <c r="J17" s="32">
        <v>5</v>
      </c>
      <c r="K17" s="33">
        <v>150.63999999999999</v>
      </c>
      <c r="L17" s="33"/>
      <c r="M17" s="33"/>
      <c r="N17" s="33"/>
      <c r="O17" s="33"/>
      <c r="P17" s="34">
        <f t="shared" si="2"/>
        <v>150.63999999999999</v>
      </c>
      <c r="Q17" s="35" t="str">
        <f t="shared" si="3"/>
        <v/>
      </c>
      <c r="R17" s="1"/>
      <c r="S17" s="32">
        <v>5</v>
      </c>
      <c r="T17" s="33">
        <v>150.80000000000001</v>
      </c>
      <c r="U17" s="33"/>
      <c r="V17" s="33"/>
      <c r="W17" s="33"/>
      <c r="X17" s="33"/>
      <c r="Y17" s="34">
        <f t="shared" si="4"/>
        <v>150.80000000000001</v>
      </c>
      <c r="Z17" s="35" t="str">
        <f t="shared" si="5"/>
        <v/>
      </c>
      <c r="AB17" s="32">
        <v>5</v>
      </c>
      <c r="AC17" s="33"/>
      <c r="AD17" s="33"/>
      <c r="AE17" s="33"/>
      <c r="AF17" s="33"/>
      <c r="AG17" s="33"/>
      <c r="AH17" s="34" t="str">
        <f t="shared" si="6"/>
        <v/>
      </c>
      <c r="AI17" s="35" t="str">
        <f t="shared" si="7"/>
        <v/>
      </c>
      <c r="AK17" s="32">
        <v>5</v>
      </c>
      <c r="AL17" s="33"/>
      <c r="AM17" s="33"/>
      <c r="AN17" s="33"/>
      <c r="AO17" s="33"/>
      <c r="AP17" s="33"/>
      <c r="AQ17" s="34" t="str">
        <f t="shared" si="8"/>
        <v/>
      </c>
      <c r="AR17" s="35" t="str">
        <f t="shared" si="9"/>
        <v/>
      </c>
    </row>
    <row r="18" spans="1:44" ht="24" customHeight="1" x14ac:dyDescent="0.2">
      <c r="A18" s="32">
        <v>6</v>
      </c>
      <c r="B18" s="33">
        <v>915</v>
      </c>
      <c r="C18" s="33"/>
      <c r="D18" s="33"/>
      <c r="E18" s="33"/>
      <c r="F18" s="33"/>
      <c r="G18" s="34">
        <f t="shared" si="0"/>
        <v>915</v>
      </c>
      <c r="H18" s="35" t="str">
        <f t="shared" si="1"/>
        <v/>
      </c>
      <c r="J18" s="32">
        <v>6</v>
      </c>
      <c r="K18" s="33">
        <v>149.01</v>
      </c>
      <c r="L18" s="33"/>
      <c r="M18" s="33"/>
      <c r="N18" s="33"/>
      <c r="O18" s="33"/>
      <c r="P18" s="34">
        <f t="shared" si="2"/>
        <v>149.01</v>
      </c>
      <c r="Q18" s="35" t="str">
        <f t="shared" si="3"/>
        <v/>
      </c>
      <c r="R18" s="1"/>
      <c r="S18" s="32">
        <v>6</v>
      </c>
      <c r="T18" s="33">
        <v>149.93</v>
      </c>
      <c r="U18" s="33"/>
      <c r="V18" s="33"/>
      <c r="W18" s="33"/>
      <c r="X18" s="33"/>
      <c r="Y18" s="34">
        <f t="shared" si="4"/>
        <v>149.93</v>
      </c>
      <c r="Z18" s="35" t="str">
        <f t="shared" si="5"/>
        <v/>
      </c>
      <c r="AB18" s="32">
        <v>6</v>
      </c>
      <c r="AC18" s="33"/>
      <c r="AD18" s="33"/>
      <c r="AE18" s="33"/>
      <c r="AF18" s="33"/>
      <c r="AG18" s="33"/>
      <c r="AH18" s="34" t="str">
        <f t="shared" si="6"/>
        <v/>
      </c>
      <c r="AI18" s="35" t="str">
        <f t="shared" si="7"/>
        <v/>
      </c>
      <c r="AK18" s="32">
        <v>6</v>
      </c>
      <c r="AL18" s="33"/>
      <c r="AM18" s="33"/>
      <c r="AN18" s="33"/>
      <c r="AO18" s="33"/>
      <c r="AP18" s="33"/>
      <c r="AQ18" s="34" t="str">
        <f t="shared" si="8"/>
        <v/>
      </c>
      <c r="AR18" s="35" t="str">
        <f t="shared" si="9"/>
        <v/>
      </c>
    </row>
    <row r="19" spans="1:44" ht="24" customHeight="1" x14ac:dyDescent="0.2">
      <c r="A19" s="32">
        <v>7</v>
      </c>
      <c r="B19" s="33">
        <v>930.36</v>
      </c>
      <c r="C19" s="33"/>
      <c r="D19" s="33"/>
      <c r="E19" s="33"/>
      <c r="F19" s="33"/>
      <c r="G19" s="34">
        <f t="shared" si="0"/>
        <v>930.36</v>
      </c>
      <c r="H19" s="35" t="str">
        <f t="shared" si="1"/>
        <v/>
      </c>
      <c r="J19" s="32">
        <v>7</v>
      </c>
      <c r="K19" s="33">
        <v>149.572</v>
      </c>
      <c r="L19" s="33"/>
      <c r="M19" s="33"/>
      <c r="N19" s="33"/>
      <c r="O19" s="33"/>
      <c r="P19" s="34">
        <f t="shared" si="2"/>
        <v>149.572</v>
      </c>
      <c r="Q19" s="35" t="str">
        <f t="shared" si="3"/>
        <v/>
      </c>
      <c r="R19" s="1"/>
      <c r="S19" s="32">
        <v>7</v>
      </c>
      <c r="T19" s="33">
        <v>150.07333333333301</v>
      </c>
      <c r="U19" s="33"/>
      <c r="V19" s="33"/>
      <c r="W19" s="33"/>
      <c r="X19" s="33"/>
      <c r="Y19" s="34">
        <f t="shared" si="4"/>
        <v>150.07333333333301</v>
      </c>
      <c r="Z19" s="35" t="str">
        <f t="shared" si="5"/>
        <v/>
      </c>
      <c r="AB19" s="32">
        <v>7</v>
      </c>
      <c r="AC19" s="33"/>
      <c r="AD19" s="33"/>
      <c r="AE19" s="33"/>
      <c r="AF19" s="33"/>
      <c r="AG19" s="33"/>
      <c r="AH19" s="34" t="str">
        <f t="shared" si="6"/>
        <v/>
      </c>
      <c r="AI19" s="35" t="str">
        <f t="shared" si="7"/>
        <v/>
      </c>
      <c r="AK19" s="32">
        <v>7</v>
      </c>
      <c r="AL19" s="33"/>
      <c r="AM19" s="33"/>
      <c r="AN19" s="33"/>
      <c r="AO19" s="33"/>
      <c r="AP19" s="33"/>
      <c r="AQ19" s="34" t="str">
        <f t="shared" si="8"/>
        <v/>
      </c>
      <c r="AR19" s="35" t="str">
        <f t="shared" si="9"/>
        <v/>
      </c>
    </row>
    <row r="20" spans="1:44" ht="24" customHeight="1" x14ac:dyDescent="0.2">
      <c r="A20" s="32">
        <v>8</v>
      </c>
      <c r="B20" s="33">
        <v>920.09142857142899</v>
      </c>
      <c r="C20" s="33"/>
      <c r="D20" s="33"/>
      <c r="E20" s="33"/>
      <c r="F20" s="33"/>
      <c r="G20" s="34">
        <f t="shared" si="0"/>
        <v>920.09142857142899</v>
      </c>
      <c r="H20" s="35" t="str">
        <f t="shared" si="1"/>
        <v/>
      </c>
      <c r="J20" s="32">
        <v>8</v>
      </c>
      <c r="K20" s="33">
        <v>149.30542857142899</v>
      </c>
      <c r="L20" s="33"/>
      <c r="M20" s="33"/>
      <c r="N20" s="33"/>
      <c r="O20" s="33"/>
      <c r="P20" s="34">
        <f t="shared" si="2"/>
        <v>149.30542857142899</v>
      </c>
      <c r="Q20" s="35" t="str">
        <f t="shared" si="3"/>
        <v/>
      </c>
      <c r="R20" s="1"/>
      <c r="S20" s="32">
        <v>8</v>
      </c>
      <c r="T20" s="33">
        <v>149.81904761904801</v>
      </c>
      <c r="U20" s="33"/>
      <c r="V20" s="33"/>
      <c r="W20" s="33"/>
      <c r="X20" s="33"/>
      <c r="Y20" s="34">
        <f t="shared" si="4"/>
        <v>149.81904761904801</v>
      </c>
      <c r="Z20" s="35" t="str">
        <f t="shared" si="5"/>
        <v/>
      </c>
      <c r="AB20" s="32">
        <v>8</v>
      </c>
      <c r="AC20" s="33"/>
      <c r="AD20" s="33"/>
      <c r="AE20" s="33"/>
      <c r="AF20" s="33"/>
      <c r="AG20" s="33"/>
      <c r="AH20" s="34" t="str">
        <f t="shared" si="6"/>
        <v/>
      </c>
      <c r="AI20" s="35" t="str">
        <f t="shared" si="7"/>
        <v/>
      </c>
      <c r="AK20" s="32">
        <v>8</v>
      </c>
      <c r="AL20" s="33"/>
      <c r="AM20" s="33"/>
      <c r="AN20" s="33"/>
      <c r="AO20" s="33"/>
      <c r="AP20" s="33"/>
      <c r="AQ20" s="34" t="str">
        <f t="shared" si="8"/>
        <v/>
      </c>
      <c r="AR20" s="35" t="str">
        <f t="shared" si="9"/>
        <v/>
      </c>
    </row>
    <row r="21" spans="1:44" ht="24" customHeight="1" x14ac:dyDescent="0.2">
      <c r="A21" s="32">
        <v>9</v>
      </c>
      <c r="B21" s="33">
        <v>909.82285714285695</v>
      </c>
      <c r="C21" s="33"/>
      <c r="D21" s="33"/>
      <c r="E21" s="33"/>
      <c r="F21" s="33"/>
      <c r="G21" s="34">
        <f t="shared" si="0"/>
        <v>909.82285714285695</v>
      </c>
      <c r="H21" s="35" t="str">
        <f t="shared" si="1"/>
        <v/>
      </c>
      <c r="J21" s="32">
        <v>9</v>
      </c>
      <c r="K21" s="33">
        <v>149.03885714285701</v>
      </c>
      <c r="L21" s="33"/>
      <c r="M21" s="33"/>
      <c r="N21" s="33"/>
      <c r="O21" s="33"/>
      <c r="P21" s="34">
        <f t="shared" si="2"/>
        <v>149.03885714285701</v>
      </c>
      <c r="Q21" s="35" t="str">
        <f t="shared" si="3"/>
        <v/>
      </c>
      <c r="R21" s="1"/>
      <c r="S21" s="32">
        <v>9</v>
      </c>
      <c r="T21" s="33">
        <v>149.56476190476201</v>
      </c>
      <c r="U21" s="33"/>
      <c r="V21" s="33"/>
      <c r="W21" s="33"/>
      <c r="X21" s="33"/>
      <c r="Y21" s="34">
        <f t="shared" si="4"/>
        <v>149.56476190476201</v>
      </c>
      <c r="Z21" s="35" t="str">
        <f t="shared" si="5"/>
        <v/>
      </c>
      <c r="AB21" s="32">
        <v>9</v>
      </c>
      <c r="AC21" s="33"/>
      <c r="AD21" s="33"/>
      <c r="AE21" s="33"/>
      <c r="AF21" s="33"/>
      <c r="AG21" s="33"/>
      <c r="AH21" s="34" t="str">
        <f t="shared" si="6"/>
        <v/>
      </c>
      <c r="AI21" s="35" t="str">
        <f t="shared" si="7"/>
        <v/>
      </c>
      <c r="AK21" s="32">
        <v>9</v>
      </c>
      <c r="AL21" s="33"/>
      <c r="AM21" s="33"/>
      <c r="AN21" s="33"/>
      <c r="AO21" s="33"/>
      <c r="AP21" s="33"/>
      <c r="AQ21" s="34" t="str">
        <f t="shared" si="8"/>
        <v/>
      </c>
      <c r="AR21" s="35" t="str">
        <f t="shared" si="9"/>
        <v/>
      </c>
    </row>
    <row r="22" spans="1:44" ht="24" customHeight="1" x14ac:dyDescent="0.2">
      <c r="A22" s="32">
        <v>10</v>
      </c>
      <c r="B22" s="33">
        <v>899.55428571428604</v>
      </c>
      <c r="C22" s="33"/>
      <c r="D22" s="33"/>
      <c r="E22" s="33"/>
      <c r="F22" s="33"/>
      <c r="G22" s="34">
        <f t="shared" si="0"/>
        <v>899.55428571428604</v>
      </c>
      <c r="H22" s="35" t="str">
        <f t="shared" si="1"/>
        <v/>
      </c>
      <c r="J22" s="32">
        <v>10</v>
      </c>
      <c r="K22" s="33">
        <v>148.772285714286</v>
      </c>
      <c r="L22" s="33"/>
      <c r="M22" s="33"/>
      <c r="N22" s="33"/>
      <c r="O22" s="33"/>
      <c r="P22" s="34">
        <f t="shared" si="2"/>
        <v>148.772285714286</v>
      </c>
      <c r="Q22" s="35" t="str">
        <f t="shared" si="3"/>
        <v/>
      </c>
      <c r="R22" s="1"/>
      <c r="S22" s="32">
        <v>10</v>
      </c>
      <c r="T22" s="33">
        <v>149.31047619047601</v>
      </c>
      <c r="U22" s="33"/>
      <c r="V22" s="33"/>
      <c r="W22" s="33"/>
      <c r="X22" s="33"/>
      <c r="Y22" s="34">
        <f t="shared" si="4"/>
        <v>149.31047619047601</v>
      </c>
      <c r="Z22" s="35" t="str">
        <f t="shared" si="5"/>
        <v/>
      </c>
      <c r="AB22" s="32">
        <v>10</v>
      </c>
      <c r="AC22" s="33"/>
      <c r="AD22" s="33"/>
      <c r="AE22" s="33"/>
      <c r="AF22" s="33"/>
      <c r="AG22" s="33"/>
      <c r="AH22" s="34" t="str">
        <f t="shared" si="6"/>
        <v/>
      </c>
      <c r="AI22" s="35" t="str">
        <f t="shared" si="7"/>
        <v/>
      </c>
      <c r="AK22" s="32">
        <v>10</v>
      </c>
      <c r="AL22" s="33"/>
      <c r="AM22" s="33"/>
      <c r="AN22" s="33"/>
      <c r="AO22" s="33"/>
      <c r="AP22" s="33"/>
      <c r="AQ22" s="34" t="str">
        <f t="shared" si="8"/>
        <v/>
      </c>
      <c r="AR22" s="35" t="str">
        <f t="shared" si="9"/>
        <v/>
      </c>
    </row>
    <row r="23" spans="1:44" ht="24" customHeight="1" x14ac:dyDescent="0.2">
      <c r="A23" s="32">
        <v>11</v>
      </c>
      <c r="B23" s="33"/>
      <c r="C23" s="33"/>
      <c r="D23" s="33"/>
      <c r="E23" s="33"/>
      <c r="F23" s="33"/>
      <c r="G23" s="34" t="str">
        <f t="shared" si="0"/>
        <v/>
      </c>
      <c r="H23" s="35" t="str">
        <f t="shared" si="1"/>
        <v/>
      </c>
      <c r="J23" s="32">
        <v>11</v>
      </c>
      <c r="K23" s="33"/>
      <c r="L23" s="33"/>
      <c r="M23" s="33"/>
      <c r="N23" s="33"/>
      <c r="O23" s="33"/>
      <c r="P23" s="34" t="str">
        <f t="shared" si="2"/>
        <v/>
      </c>
      <c r="Q23" s="35" t="str">
        <f t="shared" si="3"/>
        <v/>
      </c>
      <c r="R23" s="1"/>
      <c r="S23" s="32">
        <v>11</v>
      </c>
      <c r="T23" s="33"/>
      <c r="U23" s="33"/>
      <c r="V23" s="33"/>
      <c r="W23" s="33"/>
      <c r="X23" s="33"/>
      <c r="Y23" s="34" t="str">
        <f t="shared" si="4"/>
        <v/>
      </c>
      <c r="Z23" s="35" t="str">
        <f t="shared" si="5"/>
        <v/>
      </c>
      <c r="AB23" s="32">
        <v>11</v>
      </c>
      <c r="AC23" s="33"/>
      <c r="AD23" s="33"/>
      <c r="AE23" s="33"/>
      <c r="AF23" s="33"/>
      <c r="AG23" s="33"/>
      <c r="AH23" s="34" t="str">
        <f t="shared" si="6"/>
        <v/>
      </c>
      <c r="AI23" s="35" t="str">
        <f t="shared" si="7"/>
        <v/>
      </c>
      <c r="AK23" s="32">
        <v>11</v>
      </c>
      <c r="AL23" s="33"/>
      <c r="AM23" s="33"/>
      <c r="AN23" s="33"/>
      <c r="AO23" s="33"/>
      <c r="AP23" s="33"/>
      <c r="AQ23" s="34" t="str">
        <f t="shared" si="8"/>
        <v/>
      </c>
      <c r="AR23" s="35" t="str">
        <f t="shared" si="9"/>
        <v/>
      </c>
    </row>
    <row r="24" spans="1:44" ht="24" customHeight="1" x14ac:dyDescent="0.2">
      <c r="A24" s="32">
        <v>12</v>
      </c>
      <c r="B24" s="33"/>
      <c r="C24" s="33"/>
      <c r="D24" s="33"/>
      <c r="E24" s="33"/>
      <c r="F24" s="33"/>
      <c r="G24" s="34" t="str">
        <f t="shared" si="0"/>
        <v/>
      </c>
      <c r="H24" s="35" t="str">
        <f t="shared" si="1"/>
        <v/>
      </c>
      <c r="J24" s="32">
        <v>12</v>
      </c>
      <c r="K24" s="33"/>
      <c r="L24" s="33"/>
      <c r="M24" s="33"/>
      <c r="N24" s="33"/>
      <c r="O24" s="33"/>
      <c r="P24" s="34" t="str">
        <f t="shared" si="2"/>
        <v/>
      </c>
      <c r="Q24" s="35" t="str">
        <f t="shared" si="3"/>
        <v/>
      </c>
      <c r="R24" s="1"/>
      <c r="S24" s="32">
        <v>12</v>
      </c>
      <c r="T24" s="33"/>
      <c r="U24" s="33"/>
      <c r="V24" s="33"/>
      <c r="W24" s="33"/>
      <c r="X24" s="33"/>
      <c r="Y24" s="34" t="str">
        <f t="shared" si="4"/>
        <v/>
      </c>
      <c r="Z24" s="35" t="str">
        <f t="shared" si="5"/>
        <v/>
      </c>
      <c r="AB24" s="32">
        <v>12</v>
      </c>
      <c r="AC24" s="33"/>
      <c r="AD24" s="33"/>
      <c r="AE24" s="33"/>
      <c r="AF24" s="33"/>
      <c r="AG24" s="33"/>
      <c r="AH24" s="34" t="str">
        <f t="shared" si="6"/>
        <v/>
      </c>
      <c r="AI24" s="35" t="str">
        <f t="shared" si="7"/>
        <v/>
      </c>
      <c r="AK24" s="32">
        <v>12</v>
      </c>
      <c r="AL24" s="33"/>
      <c r="AM24" s="33"/>
      <c r="AN24" s="33"/>
      <c r="AO24" s="33"/>
      <c r="AP24" s="33"/>
      <c r="AQ24" s="34" t="str">
        <f t="shared" si="8"/>
        <v/>
      </c>
      <c r="AR24" s="35" t="str">
        <f t="shared" si="9"/>
        <v/>
      </c>
    </row>
    <row r="25" spans="1:44" ht="24" customHeight="1" x14ac:dyDescent="0.2">
      <c r="A25" s="32">
        <v>13</v>
      </c>
      <c r="B25" s="33"/>
      <c r="C25" s="33"/>
      <c r="D25" s="33"/>
      <c r="E25" s="33"/>
      <c r="F25" s="33"/>
      <c r="G25" s="34" t="str">
        <f t="shared" si="0"/>
        <v/>
      </c>
      <c r="H25" s="35" t="str">
        <f t="shared" si="1"/>
        <v/>
      </c>
      <c r="J25" s="32">
        <v>13</v>
      </c>
      <c r="K25" s="33"/>
      <c r="L25" s="33"/>
      <c r="M25" s="33"/>
      <c r="N25" s="33"/>
      <c r="O25" s="33"/>
      <c r="P25" s="34" t="str">
        <f t="shared" si="2"/>
        <v/>
      </c>
      <c r="Q25" s="35" t="str">
        <f t="shared" si="3"/>
        <v/>
      </c>
      <c r="R25" s="1"/>
      <c r="S25" s="32">
        <v>13</v>
      </c>
      <c r="T25" s="33"/>
      <c r="U25" s="33"/>
      <c r="V25" s="33"/>
      <c r="W25" s="33"/>
      <c r="X25" s="33"/>
      <c r="Y25" s="34" t="str">
        <f t="shared" si="4"/>
        <v/>
      </c>
      <c r="Z25" s="35" t="str">
        <f t="shared" si="5"/>
        <v/>
      </c>
      <c r="AB25" s="32">
        <v>13</v>
      </c>
      <c r="AC25" s="33"/>
      <c r="AD25" s="33"/>
      <c r="AE25" s="33"/>
      <c r="AF25" s="33"/>
      <c r="AG25" s="33"/>
      <c r="AH25" s="34" t="str">
        <f t="shared" si="6"/>
        <v/>
      </c>
      <c r="AI25" s="35" t="str">
        <f t="shared" si="7"/>
        <v/>
      </c>
      <c r="AK25" s="32">
        <v>13</v>
      </c>
      <c r="AL25" s="33"/>
      <c r="AM25" s="33"/>
      <c r="AN25" s="33"/>
      <c r="AO25" s="33"/>
      <c r="AP25" s="33"/>
      <c r="AQ25" s="34" t="str">
        <f t="shared" si="8"/>
        <v/>
      </c>
      <c r="AR25" s="35" t="str">
        <f t="shared" si="9"/>
        <v/>
      </c>
    </row>
    <row r="26" spans="1:44" ht="24" customHeight="1" x14ac:dyDescent="0.2">
      <c r="A26" s="32">
        <v>14</v>
      </c>
      <c r="B26" s="33"/>
      <c r="C26" s="33"/>
      <c r="D26" s="33"/>
      <c r="E26" s="33"/>
      <c r="F26" s="33"/>
      <c r="G26" s="34" t="str">
        <f t="shared" si="0"/>
        <v/>
      </c>
      <c r="H26" s="35" t="str">
        <f t="shared" si="1"/>
        <v/>
      </c>
      <c r="J26" s="32">
        <v>14</v>
      </c>
      <c r="K26" s="33"/>
      <c r="L26" s="33"/>
      <c r="M26" s="33"/>
      <c r="N26" s="33"/>
      <c r="O26" s="33"/>
      <c r="P26" s="34" t="str">
        <f t="shared" si="2"/>
        <v/>
      </c>
      <c r="Q26" s="35" t="str">
        <f t="shared" si="3"/>
        <v/>
      </c>
      <c r="R26" s="1"/>
      <c r="S26" s="32">
        <v>14</v>
      </c>
      <c r="T26" s="33"/>
      <c r="U26" s="33"/>
      <c r="V26" s="33"/>
      <c r="W26" s="33"/>
      <c r="X26" s="33"/>
      <c r="Y26" s="34" t="str">
        <f t="shared" si="4"/>
        <v/>
      </c>
      <c r="Z26" s="35" t="str">
        <f t="shared" si="5"/>
        <v/>
      </c>
      <c r="AB26" s="32">
        <v>14</v>
      </c>
      <c r="AC26" s="33"/>
      <c r="AD26" s="33"/>
      <c r="AE26" s="33"/>
      <c r="AF26" s="33"/>
      <c r="AG26" s="33"/>
      <c r="AH26" s="34" t="str">
        <f t="shared" si="6"/>
        <v/>
      </c>
      <c r="AI26" s="35" t="str">
        <f t="shared" si="7"/>
        <v/>
      </c>
      <c r="AK26" s="32">
        <v>14</v>
      </c>
      <c r="AL26" s="33"/>
      <c r="AM26" s="33"/>
      <c r="AN26" s="33"/>
      <c r="AO26" s="33"/>
      <c r="AP26" s="33"/>
      <c r="AQ26" s="34" t="str">
        <f t="shared" si="8"/>
        <v/>
      </c>
      <c r="AR26" s="35" t="str">
        <f t="shared" si="9"/>
        <v/>
      </c>
    </row>
    <row r="27" spans="1:44" ht="24" customHeight="1" x14ac:dyDescent="0.2">
      <c r="A27" s="32">
        <v>15</v>
      </c>
      <c r="B27" s="33"/>
      <c r="C27" s="33"/>
      <c r="D27" s="33"/>
      <c r="E27" s="33"/>
      <c r="F27" s="33"/>
      <c r="G27" s="34" t="str">
        <f t="shared" si="0"/>
        <v/>
      </c>
      <c r="H27" s="35" t="str">
        <f t="shared" si="1"/>
        <v/>
      </c>
      <c r="J27" s="32">
        <v>15</v>
      </c>
      <c r="K27" s="33"/>
      <c r="L27" s="33"/>
      <c r="M27" s="33"/>
      <c r="N27" s="33"/>
      <c r="O27" s="33"/>
      <c r="P27" s="34" t="str">
        <f t="shared" si="2"/>
        <v/>
      </c>
      <c r="Q27" s="35" t="str">
        <f t="shared" si="3"/>
        <v/>
      </c>
      <c r="R27" s="1"/>
      <c r="S27" s="32">
        <v>15</v>
      </c>
      <c r="T27" s="33"/>
      <c r="U27" s="33"/>
      <c r="V27" s="33"/>
      <c r="W27" s="33"/>
      <c r="X27" s="33"/>
      <c r="Y27" s="34" t="str">
        <f t="shared" si="4"/>
        <v/>
      </c>
      <c r="Z27" s="35" t="str">
        <f t="shared" si="5"/>
        <v/>
      </c>
      <c r="AB27" s="32">
        <v>15</v>
      </c>
      <c r="AC27" s="33"/>
      <c r="AD27" s="33"/>
      <c r="AE27" s="33"/>
      <c r="AF27" s="33"/>
      <c r="AG27" s="33"/>
      <c r="AH27" s="34" t="str">
        <f t="shared" si="6"/>
        <v/>
      </c>
      <c r="AI27" s="35" t="str">
        <f t="shared" si="7"/>
        <v/>
      </c>
      <c r="AK27" s="32">
        <v>15</v>
      </c>
      <c r="AL27" s="33"/>
      <c r="AM27" s="33"/>
      <c r="AN27" s="33"/>
      <c r="AO27" s="33"/>
      <c r="AP27" s="33"/>
      <c r="AQ27" s="34" t="str">
        <f t="shared" si="8"/>
        <v/>
      </c>
      <c r="AR27" s="35" t="str">
        <f t="shared" si="9"/>
        <v/>
      </c>
    </row>
    <row r="28" spans="1:44" ht="24" customHeight="1" x14ac:dyDescent="0.2">
      <c r="A28" s="32">
        <v>16</v>
      </c>
      <c r="B28" s="33"/>
      <c r="C28" s="33"/>
      <c r="D28" s="33"/>
      <c r="E28" s="33"/>
      <c r="F28" s="33"/>
      <c r="G28" s="34" t="str">
        <f t="shared" si="0"/>
        <v/>
      </c>
      <c r="H28" s="35" t="str">
        <f t="shared" si="1"/>
        <v/>
      </c>
      <c r="J28" s="32">
        <v>16</v>
      </c>
      <c r="K28" s="33"/>
      <c r="L28" s="33"/>
      <c r="M28" s="33"/>
      <c r="N28" s="33"/>
      <c r="O28" s="33"/>
      <c r="P28" s="34" t="str">
        <f t="shared" si="2"/>
        <v/>
      </c>
      <c r="Q28" s="35" t="str">
        <f t="shared" si="3"/>
        <v/>
      </c>
      <c r="R28" s="1"/>
      <c r="S28" s="32">
        <v>16</v>
      </c>
      <c r="T28" s="33"/>
      <c r="U28" s="33"/>
      <c r="V28" s="33"/>
      <c r="W28" s="33"/>
      <c r="X28" s="33"/>
      <c r="Y28" s="34" t="str">
        <f t="shared" si="4"/>
        <v/>
      </c>
      <c r="Z28" s="35" t="str">
        <f t="shared" si="5"/>
        <v/>
      </c>
      <c r="AB28" s="32">
        <v>16</v>
      </c>
      <c r="AC28" s="33"/>
      <c r="AD28" s="33"/>
      <c r="AE28" s="33"/>
      <c r="AF28" s="33"/>
      <c r="AG28" s="33"/>
      <c r="AH28" s="34" t="str">
        <f t="shared" si="6"/>
        <v/>
      </c>
      <c r="AI28" s="35" t="str">
        <f t="shared" si="7"/>
        <v/>
      </c>
      <c r="AK28" s="32">
        <v>16</v>
      </c>
      <c r="AL28" s="33"/>
      <c r="AM28" s="33"/>
      <c r="AN28" s="33"/>
      <c r="AO28" s="33"/>
      <c r="AP28" s="33"/>
      <c r="AQ28" s="34" t="str">
        <f t="shared" si="8"/>
        <v/>
      </c>
      <c r="AR28" s="35" t="str">
        <f t="shared" si="9"/>
        <v/>
      </c>
    </row>
    <row r="29" spans="1:44" ht="24" customHeight="1" x14ac:dyDescent="0.2">
      <c r="A29" s="32">
        <v>17</v>
      </c>
      <c r="B29" s="33"/>
      <c r="C29" s="33"/>
      <c r="D29" s="33"/>
      <c r="E29" s="33"/>
      <c r="F29" s="33"/>
      <c r="G29" s="34" t="str">
        <f t="shared" si="0"/>
        <v/>
      </c>
      <c r="H29" s="35" t="str">
        <f t="shared" si="1"/>
        <v/>
      </c>
      <c r="J29" s="32">
        <v>17</v>
      </c>
      <c r="K29" s="33"/>
      <c r="L29" s="33"/>
      <c r="M29" s="33"/>
      <c r="N29" s="33"/>
      <c r="O29" s="33"/>
      <c r="P29" s="34" t="str">
        <f t="shared" si="2"/>
        <v/>
      </c>
      <c r="Q29" s="35" t="str">
        <f t="shared" si="3"/>
        <v/>
      </c>
      <c r="R29" s="1"/>
      <c r="S29" s="32">
        <v>17</v>
      </c>
      <c r="T29" s="33"/>
      <c r="U29" s="33"/>
      <c r="V29" s="33"/>
      <c r="W29" s="33"/>
      <c r="X29" s="33"/>
      <c r="Y29" s="34" t="str">
        <f t="shared" si="4"/>
        <v/>
      </c>
      <c r="Z29" s="35" t="str">
        <f t="shared" si="5"/>
        <v/>
      </c>
      <c r="AB29" s="32">
        <v>17</v>
      </c>
      <c r="AC29" s="33"/>
      <c r="AD29" s="33"/>
      <c r="AE29" s="33"/>
      <c r="AF29" s="33"/>
      <c r="AG29" s="33"/>
      <c r="AH29" s="34" t="str">
        <f t="shared" si="6"/>
        <v/>
      </c>
      <c r="AI29" s="35" t="str">
        <f t="shared" si="7"/>
        <v/>
      </c>
      <c r="AK29" s="32">
        <v>17</v>
      </c>
      <c r="AL29" s="33"/>
      <c r="AM29" s="33"/>
      <c r="AN29" s="33"/>
      <c r="AO29" s="33"/>
      <c r="AP29" s="33"/>
      <c r="AQ29" s="34" t="str">
        <f t="shared" si="8"/>
        <v/>
      </c>
      <c r="AR29" s="35" t="str">
        <f t="shared" si="9"/>
        <v/>
      </c>
    </row>
    <row r="30" spans="1:44" ht="24" customHeight="1" x14ac:dyDescent="0.2">
      <c r="A30" s="32">
        <v>18</v>
      </c>
      <c r="B30" s="33"/>
      <c r="C30" s="33"/>
      <c r="D30" s="33"/>
      <c r="E30" s="33"/>
      <c r="F30" s="33"/>
      <c r="G30" s="34" t="str">
        <f t="shared" si="0"/>
        <v/>
      </c>
      <c r="H30" s="35" t="str">
        <f t="shared" si="1"/>
        <v/>
      </c>
      <c r="J30" s="32">
        <v>18</v>
      </c>
      <c r="K30" s="33"/>
      <c r="L30" s="33"/>
      <c r="M30" s="33"/>
      <c r="N30" s="33"/>
      <c r="O30" s="33"/>
      <c r="P30" s="34" t="str">
        <f t="shared" si="2"/>
        <v/>
      </c>
      <c r="Q30" s="35" t="str">
        <f t="shared" si="3"/>
        <v/>
      </c>
      <c r="R30" s="1"/>
      <c r="S30" s="32">
        <v>18</v>
      </c>
      <c r="T30" s="33"/>
      <c r="U30" s="33"/>
      <c r="V30" s="33"/>
      <c r="W30" s="33"/>
      <c r="X30" s="33"/>
      <c r="Y30" s="34" t="str">
        <f t="shared" si="4"/>
        <v/>
      </c>
      <c r="Z30" s="35" t="str">
        <f t="shared" si="5"/>
        <v/>
      </c>
      <c r="AB30" s="32">
        <v>18</v>
      </c>
      <c r="AC30" s="33"/>
      <c r="AD30" s="33"/>
      <c r="AE30" s="33"/>
      <c r="AF30" s="33"/>
      <c r="AG30" s="33"/>
      <c r="AH30" s="34" t="str">
        <f t="shared" si="6"/>
        <v/>
      </c>
      <c r="AI30" s="35" t="str">
        <f t="shared" si="7"/>
        <v/>
      </c>
      <c r="AK30" s="32">
        <v>18</v>
      </c>
      <c r="AL30" s="33"/>
      <c r="AM30" s="33"/>
      <c r="AN30" s="33"/>
      <c r="AO30" s="33"/>
      <c r="AP30" s="33"/>
      <c r="AQ30" s="34" t="str">
        <f t="shared" si="8"/>
        <v/>
      </c>
      <c r="AR30" s="35" t="str">
        <f t="shared" si="9"/>
        <v/>
      </c>
    </row>
    <row r="31" spans="1:44" ht="24" customHeight="1" x14ac:dyDescent="0.2">
      <c r="A31" s="32">
        <v>19</v>
      </c>
      <c r="B31" s="33"/>
      <c r="C31" s="33"/>
      <c r="D31" s="33"/>
      <c r="E31" s="33"/>
      <c r="F31" s="33"/>
      <c r="G31" s="34" t="str">
        <f t="shared" si="0"/>
        <v/>
      </c>
      <c r="H31" s="35" t="str">
        <f t="shared" si="1"/>
        <v/>
      </c>
      <c r="J31" s="32">
        <v>19</v>
      </c>
      <c r="K31" s="33"/>
      <c r="L31" s="33"/>
      <c r="M31" s="33"/>
      <c r="N31" s="33"/>
      <c r="O31" s="33"/>
      <c r="P31" s="34" t="str">
        <f t="shared" si="2"/>
        <v/>
      </c>
      <c r="Q31" s="35" t="str">
        <f t="shared" si="3"/>
        <v/>
      </c>
      <c r="R31" s="2"/>
      <c r="S31" s="32">
        <v>19</v>
      </c>
      <c r="T31" s="33"/>
      <c r="U31" s="33"/>
      <c r="V31" s="33"/>
      <c r="W31" s="33"/>
      <c r="X31" s="33"/>
      <c r="Y31" s="34" t="str">
        <f t="shared" si="4"/>
        <v/>
      </c>
      <c r="Z31" s="35" t="str">
        <f t="shared" si="5"/>
        <v/>
      </c>
      <c r="AB31" s="32">
        <v>19</v>
      </c>
      <c r="AC31" s="33"/>
      <c r="AD31" s="33"/>
      <c r="AE31" s="33"/>
      <c r="AF31" s="33"/>
      <c r="AG31" s="33"/>
      <c r="AH31" s="34" t="str">
        <f t="shared" si="6"/>
        <v/>
      </c>
      <c r="AI31" s="35" t="str">
        <f t="shared" si="7"/>
        <v/>
      </c>
      <c r="AK31" s="32">
        <v>19</v>
      </c>
      <c r="AL31" s="33"/>
      <c r="AM31" s="33"/>
      <c r="AN31" s="33"/>
      <c r="AO31" s="33"/>
      <c r="AP31" s="33"/>
      <c r="AQ31" s="34" t="str">
        <f t="shared" si="8"/>
        <v/>
      </c>
      <c r="AR31" s="35" t="str">
        <f t="shared" si="9"/>
        <v/>
      </c>
    </row>
    <row r="32" spans="1:44" ht="24" customHeight="1" x14ac:dyDescent="0.2">
      <c r="A32" s="32">
        <v>20</v>
      </c>
      <c r="B32" s="33"/>
      <c r="C32" s="33"/>
      <c r="D32" s="33"/>
      <c r="E32" s="33"/>
      <c r="F32" s="33"/>
      <c r="G32" s="34" t="str">
        <f t="shared" si="0"/>
        <v/>
      </c>
      <c r="H32" s="35" t="str">
        <f t="shared" si="1"/>
        <v/>
      </c>
      <c r="J32" s="32">
        <v>20</v>
      </c>
      <c r="K32" s="33"/>
      <c r="L32" s="33"/>
      <c r="M32" s="33"/>
      <c r="N32" s="33"/>
      <c r="O32" s="33"/>
      <c r="P32" s="34" t="str">
        <f t="shared" si="2"/>
        <v/>
      </c>
      <c r="Q32" s="35" t="str">
        <f t="shared" si="3"/>
        <v/>
      </c>
      <c r="R32" s="2"/>
      <c r="S32" s="32">
        <v>20</v>
      </c>
      <c r="T32" s="33"/>
      <c r="U32" s="33"/>
      <c r="V32" s="33"/>
      <c r="W32" s="33"/>
      <c r="X32" s="33"/>
      <c r="Y32" s="34" t="str">
        <f t="shared" si="4"/>
        <v/>
      </c>
      <c r="Z32" s="35" t="str">
        <f t="shared" si="5"/>
        <v/>
      </c>
      <c r="AB32" s="32">
        <v>20</v>
      </c>
      <c r="AC32" s="33"/>
      <c r="AD32" s="33"/>
      <c r="AE32" s="33"/>
      <c r="AF32" s="33"/>
      <c r="AG32" s="33"/>
      <c r="AH32" s="34" t="str">
        <f t="shared" si="6"/>
        <v/>
      </c>
      <c r="AI32" s="35" t="str">
        <f t="shared" si="7"/>
        <v/>
      </c>
      <c r="AK32" s="32">
        <v>20</v>
      </c>
      <c r="AL32" s="33"/>
      <c r="AM32" s="33"/>
      <c r="AN32" s="33"/>
      <c r="AO32" s="33"/>
      <c r="AP32" s="33"/>
      <c r="AQ32" s="34" t="str">
        <f t="shared" si="8"/>
        <v/>
      </c>
      <c r="AR32" s="35" t="str">
        <f t="shared" si="9"/>
        <v/>
      </c>
    </row>
    <row r="33" spans="1:44" ht="24" customHeight="1" x14ac:dyDescent="0.2">
      <c r="A33" s="270" t="s">
        <v>33</v>
      </c>
      <c r="B33" s="271"/>
      <c r="C33" s="271"/>
      <c r="D33" s="272"/>
      <c r="E33" s="81"/>
      <c r="F33" s="81"/>
      <c r="G33" s="275">
        <f>IF(G8=0,"",AVERAGE(G13:G32))</f>
        <v>945.76285714285711</v>
      </c>
      <c r="H33" s="276"/>
      <c r="J33" s="270" t="s">
        <v>33</v>
      </c>
      <c r="K33" s="271"/>
      <c r="L33" s="271"/>
      <c r="M33" s="272"/>
      <c r="N33" s="81"/>
      <c r="O33" s="81"/>
      <c r="P33" s="275">
        <f>IF(P8=0,"",AVERAGE(P13:P32))</f>
        <v>149.9718571428572</v>
      </c>
      <c r="Q33" s="276"/>
      <c r="R33" s="3"/>
      <c r="S33" s="270" t="s">
        <v>33</v>
      </c>
      <c r="T33" s="271"/>
      <c r="U33" s="271"/>
      <c r="V33" s="272"/>
      <c r="W33" s="81"/>
      <c r="X33" s="81"/>
      <c r="Y33" s="275">
        <f>IF(Y8=0,"",AVERAGE(Y13:Y32))</f>
        <v>150.45476190476191</v>
      </c>
      <c r="Z33" s="276"/>
      <c r="AB33" s="270" t="s">
        <v>33</v>
      </c>
      <c r="AC33" s="271"/>
      <c r="AD33" s="271"/>
      <c r="AE33" s="272"/>
      <c r="AF33" s="81"/>
      <c r="AG33" s="81"/>
      <c r="AH33" s="275" t="str">
        <f>IF(AH8=0,"",AVERAGE(AH13:AH32))</f>
        <v/>
      </c>
      <c r="AI33" s="276"/>
      <c r="AK33" s="270" t="s">
        <v>33</v>
      </c>
      <c r="AL33" s="271"/>
      <c r="AM33" s="271"/>
      <c r="AN33" s="272"/>
      <c r="AO33" s="81"/>
      <c r="AP33" s="81"/>
      <c r="AQ33" s="275" t="str">
        <f>IF(AQ8=0,"",AVERAGE(AQ13:AQ32))</f>
        <v/>
      </c>
      <c r="AR33" s="276"/>
    </row>
    <row r="34" spans="1:44" ht="24" customHeight="1" x14ac:dyDescent="0.2">
      <c r="A34" s="270" t="s">
        <v>30</v>
      </c>
      <c r="B34" s="271"/>
      <c r="C34" s="271"/>
      <c r="D34" s="272"/>
      <c r="E34" s="81"/>
      <c r="F34" s="81"/>
      <c r="G34" s="275" t="str">
        <f>IF(H13="","",AVERAGE(H13:H32))</f>
        <v/>
      </c>
      <c r="H34" s="276"/>
      <c r="J34" s="270" t="s">
        <v>30</v>
      </c>
      <c r="K34" s="271"/>
      <c r="L34" s="271"/>
      <c r="M34" s="272"/>
      <c r="N34" s="81"/>
      <c r="O34" s="81"/>
      <c r="P34" s="275" t="str">
        <f>IF(Q13="","",AVERAGE(Q13:Q32))</f>
        <v/>
      </c>
      <c r="Q34" s="276"/>
      <c r="R34" s="3"/>
      <c r="S34" s="270" t="s">
        <v>30</v>
      </c>
      <c r="T34" s="271"/>
      <c r="U34" s="271"/>
      <c r="V34" s="272"/>
      <c r="W34" s="81"/>
      <c r="X34" s="81"/>
      <c r="Y34" s="275" t="str">
        <f>IF(Z13="","",AVERAGE(Z13:Z32))</f>
        <v/>
      </c>
      <c r="Z34" s="276"/>
      <c r="AB34" s="270" t="s">
        <v>30</v>
      </c>
      <c r="AC34" s="271"/>
      <c r="AD34" s="271"/>
      <c r="AE34" s="272"/>
      <c r="AF34" s="81"/>
      <c r="AG34" s="81"/>
      <c r="AH34" s="275" t="str">
        <f>IF(AI13="","",AVERAGE(AI13:AI32))</f>
        <v/>
      </c>
      <c r="AI34" s="276"/>
      <c r="AK34" s="270" t="s">
        <v>30</v>
      </c>
      <c r="AL34" s="271"/>
      <c r="AM34" s="271"/>
      <c r="AN34" s="272"/>
      <c r="AO34" s="81"/>
      <c r="AP34" s="81"/>
      <c r="AQ34" s="275" t="str">
        <f>IF(AR13="","",AVERAGE(AR13:AR32))</f>
        <v/>
      </c>
      <c r="AR34" s="276"/>
    </row>
    <row r="35" spans="1:44" ht="24" customHeight="1" x14ac:dyDescent="0.2">
      <c r="A35" s="273" t="s">
        <v>31</v>
      </c>
      <c r="B35" s="274"/>
      <c r="C35" s="274"/>
      <c r="D35" s="274"/>
      <c r="E35" s="81" t="s">
        <v>32</v>
      </c>
      <c r="F35" s="81"/>
      <c r="G35" s="277" t="str">
        <f>+G10</f>
        <v/>
      </c>
      <c r="H35" s="278"/>
      <c r="J35" s="273" t="s">
        <v>31</v>
      </c>
      <c r="K35" s="274"/>
      <c r="L35" s="274"/>
      <c r="M35" s="274"/>
      <c r="N35" s="81" t="s">
        <v>32</v>
      </c>
      <c r="O35" s="81"/>
      <c r="P35" s="277" t="str">
        <f>+P10</f>
        <v/>
      </c>
      <c r="Q35" s="278"/>
      <c r="R35" s="3"/>
      <c r="S35" s="273" t="s">
        <v>31</v>
      </c>
      <c r="T35" s="274"/>
      <c r="U35" s="274"/>
      <c r="V35" s="274"/>
      <c r="W35" s="81" t="s">
        <v>32</v>
      </c>
      <c r="X35" s="81"/>
      <c r="Y35" s="277" t="str">
        <f>+Y10</f>
        <v/>
      </c>
      <c r="Z35" s="278"/>
      <c r="AB35" s="273" t="s">
        <v>31</v>
      </c>
      <c r="AC35" s="274"/>
      <c r="AD35" s="274"/>
      <c r="AE35" s="274"/>
      <c r="AF35" s="81" t="s">
        <v>32</v>
      </c>
      <c r="AG35" s="81"/>
      <c r="AH35" s="277" t="str">
        <f>+AH10</f>
        <v/>
      </c>
      <c r="AI35" s="278"/>
      <c r="AK35" s="273" t="s">
        <v>31</v>
      </c>
      <c r="AL35" s="274"/>
      <c r="AM35" s="274"/>
      <c r="AN35" s="274"/>
      <c r="AO35" s="81" t="s">
        <v>32</v>
      </c>
      <c r="AP35" s="81"/>
      <c r="AQ35" s="277" t="str">
        <f>+AQ10</f>
        <v/>
      </c>
      <c r="AR35" s="278"/>
    </row>
    <row r="36" spans="1:44" ht="24" customHeight="1" x14ac:dyDescent="0.2">
      <c r="A36" s="279" t="s">
        <v>19</v>
      </c>
      <c r="B36" s="280"/>
      <c r="C36" s="280"/>
      <c r="D36" s="280"/>
      <c r="E36" s="81"/>
      <c r="F36" s="81"/>
      <c r="G36" s="277">
        <f>IF(G8=0,"",G8)</f>
        <v>1</v>
      </c>
      <c r="H36" s="278"/>
      <c r="J36" s="279" t="s">
        <v>19</v>
      </c>
      <c r="K36" s="280"/>
      <c r="L36" s="280"/>
      <c r="M36" s="280"/>
      <c r="N36" s="81"/>
      <c r="O36" s="81"/>
      <c r="P36" s="277">
        <f>IF(P8=0,"",P8)</f>
        <v>1</v>
      </c>
      <c r="Q36" s="278"/>
      <c r="R36" s="3"/>
      <c r="S36" s="279" t="s">
        <v>19</v>
      </c>
      <c r="T36" s="280"/>
      <c r="U36" s="280"/>
      <c r="V36" s="280"/>
      <c r="W36" s="81"/>
      <c r="X36" s="81"/>
      <c r="Y36" s="277">
        <f>IF(Y8=0,"",Y8)</f>
        <v>1</v>
      </c>
      <c r="Z36" s="278"/>
      <c r="AB36" s="279" t="s">
        <v>19</v>
      </c>
      <c r="AC36" s="280"/>
      <c r="AD36" s="280"/>
      <c r="AE36" s="280"/>
      <c r="AF36" s="81"/>
      <c r="AG36" s="81"/>
      <c r="AH36" s="277" t="str">
        <f>IF(AH8=0,"",AH8)</f>
        <v/>
      </c>
      <c r="AI36" s="278"/>
      <c r="AK36" s="279" t="s">
        <v>19</v>
      </c>
      <c r="AL36" s="280"/>
      <c r="AM36" s="280"/>
      <c r="AN36" s="280"/>
      <c r="AO36" s="81"/>
      <c r="AP36" s="81"/>
      <c r="AQ36" s="277" t="str">
        <f>IF(AQ8=0,"",AQ8)</f>
        <v/>
      </c>
      <c r="AR36" s="278"/>
    </row>
    <row r="37" spans="1:44" ht="27.75" customHeight="1" x14ac:dyDescent="0.2">
      <c r="A37" s="273" t="s">
        <v>6</v>
      </c>
      <c r="B37" s="274"/>
      <c r="C37" s="274"/>
      <c r="D37" s="274"/>
      <c r="E37" s="81"/>
      <c r="F37" s="81"/>
      <c r="G37" s="277">
        <f>IF(G8=1,STDEV(B13:F30),IF(G8=0,"",G34/G35))</f>
        <v>44.254480434739598</v>
      </c>
      <c r="H37" s="278"/>
      <c r="J37" s="273" t="s">
        <v>6</v>
      </c>
      <c r="K37" s="274"/>
      <c r="L37" s="274"/>
      <c r="M37" s="274"/>
      <c r="N37" s="81"/>
      <c r="O37" s="81"/>
      <c r="P37" s="277">
        <f>IF(P8=1,STDEV(K13:O30),IF(P8=0,"",P34/P35))</f>
        <v>0.93370654588692137</v>
      </c>
      <c r="Q37" s="278"/>
      <c r="R37" s="3"/>
      <c r="S37" s="273" t="s">
        <v>6</v>
      </c>
      <c r="T37" s="274"/>
      <c r="U37" s="274"/>
      <c r="V37" s="274"/>
      <c r="W37" s="81"/>
      <c r="X37" s="81"/>
      <c r="Y37" s="277">
        <f>IF(Y8=1,STDEV(T13:X30),IF(Y8=0,"",Y34/Y35))</f>
        <v>0.83215335960854253</v>
      </c>
      <c r="Z37" s="278"/>
      <c r="AB37" s="273" t="s">
        <v>6</v>
      </c>
      <c r="AC37" s="274"/>
      <c r="AD37" s="274"/>
      <c r="AE37" s="274"/>
      <c r="AF37" s="81"/>
      <c r="AG37" s="81"/>
      <c r="AH37" s="277" t="str">
        <f>IF(AH8=1,STDEV(AC13:AG30),IF(AH8=0,"",AH34/AH35))</f>
        <v/>
      </c>
      <c r="AI37" s="278"/>
      <c r="AK37" s="273" t="s">
        <v>6</v>
      </c>
      <c r="AL37" s="274"/>
      <c r="AM37" s="274"/>
      <c r="AN37" s="274"/>
      <c r="AO37" s="81"/>
      <c r="AP37" s="81"/>
      <c r="AQ37" s="277" t="str">
        <f>IF(AQ8=1,STDEV(AL13:AP30),IF(AQ8=0,"",AQ34/AQ35))</f>
        <v/>
      </c>
      <c r="AR37" s="278"/>
    </row>
    <row r="38" spans="1:44" ht="32.25" customHeight="1" thickBot="1" x14ac:dyDescent="0.25">
      <c r="A38" s="281" t="s">
        <v>2</v>
      </c>
      <c r="B38" s="282"/>
      <c r="C38" s="282"/>
      <c r="D38" s="282"/>
      <c r="E38" s="36"/>
      <c r="F38" s="36"/>
      <c r="G38" s="284">
        <f>IF(G8=1,G37/SQRT(G9),IF(G33="","",G37/SQRT(G36)))</f>
        <v>13.994495484113566</v>
      </c>
      <c r="H38" s="285"/>
      <c r="J38" s="281" t="s">
        <v>2</v>
      </c>
      <c r="K38" s="282"/>
      <c r="L38" s="282"/>
      <c r="M38" s="282"/>
      <c r="N38" s="36"/>
      <c r="O38" s="36"/>
      <c r="P38" s="284">
        <f>IF(P8=1,P37/SQRT(P9),IF(P33="","",P37/SQRT(P36)))</f>
        <v>0.29526393512111931</v>
      </c>
      <c r="Q38" s="285"/>
      <c r="R38" s="4"/>
      <c r="S38" s="281" t="s">
        <v>2</v>
      </c>
      <c r="T38" s="282"/>
      <c r="U38" s="282"/>
      <c r="V38" s="282"/>
      <c r="W38" s="36"/>
      <c r="X38" s="36"/>
      <c r="Y38" s="284">
        <f>IF(Y8=1,Y37/SQRT(Y9),IF(Y33="","",Y37/SQRT(Y36)))</f>
        <v>0.26314999789241578</v>
      </c>
      <c r="Z38" s="285"/>
      <c r="AB38" s="281" t="s">
        <v>2</v>
      </c>
      <c r="AC38" s="282"/>
      <c r="AD38" s="282"/>
      <c r="AE38" s="282"/>
      <c r="AF38" s="36"/>
      <c r="AG38" s="36"/>
      <c r="AH38" s="284" t="str">
        <f>IF(AH8=1,AH37/SQRT(AH9),IF(AH33="","",AH37/SQRT(AH36)))</f>
        <v/>
      </c>
      <c r="AI38" s="285"/>
      <c r="AK38" s="281" t="s">
        <v>2</v>
      </c>
      <c r="AL38" s="282"/>
      <c r="AM38" s="282"/>
      <c r="AN38" s="282"/>
      <c r="AO38" s="36"/>
      <c r="AP38" s="36"/>
      <c r="AQ38" s="284" t="str">
        <f>IF(AQ8=1,AQ37/SQRT(AQ9),IF(AQ33="","",AQ37/SQRT(AQ36)))</f>
        <v/>
      </c>
      <c r="AR38" s="285"/>
    </row>
    <row r="39" spans="1:44" ht="15" x14ac:dyDescent="0.2">
      <c r="A39" s="123" t="s">
        <v>122</v>
      </c>
      <c r="B39" s="123"/>
      <c r="C39" s="267" t="s">
        <v>149</v>
      </c>
      <c r="D39" s="267"/>
      <c r="E39" s="267"/>
      <c r="F39" s="8"/>
      <c r="G39" s="8"/>
      <c r="H39" s="8"/>
      <c r="J39" s="104" t="str">
        <f>+A39</f>
        <v>F 0 16 00 70</v>
      </c>
      <c r="K39" s="104"/>
      <c r="L39" s="104"/>
      <c r="M39" s="298" t="str">
        <f>+C39</f>
        <v>Rev 04 / 0420</v>
      </c>
      <c r="N39" s="298"/>
      <c r="O39" s="8"/>
      <c r="P39" s="8"/>
      <c r="Q39" s="8"/>
      <c r="S39" s="104" t="str">
        <f>+A39</f>
        <v>F 0 16 00 70</v>
      </c>
      <c r="T39" s="104"/>
      <c r="U39" s="104"/>
      <c r="V39" s="298" t="str">
        <f>+C39</f>
        <v>Rev 04 / 0420</v>
      </c>
      <c r="W39" s="298"/>
      <c r="X39" s="8"/>
      <c r="Y39" s="8"/>
      <c r="Z39" s="8"/>
      <c r="AB39" s="104" t="str">
        <f>+A39</f>
        <v>F 0 16 00 70</v>
      </c>
      <c r="AC39" s="104"/>
      <c r="AD39" s="104"/>
      <c r="AE39" s="298" t="str">
        <f>+C39</f>
        <v>Rev 04 / 0420</v>
      </c>
      <c r="AF39" s="298"/>
      <c r="AG39" s="8"/>
      <c r="AH39" s="8"/>
      <c r="AI39" s="8"/>
      <c r="AK39" s="104" t="str">
        <f>+A39</f>
        <v>F 0 16 00 70</v>
      </c>
      <c r="AL39" s="104"/>
      <c r="AM39" s="104"/>
      <c r="AN39" s="298" t="str">
        <f>+C39</f>
        <v>Rev 04 / 0420</v>
      </c>
      <c r="AO39" s="298"/>
      <c r="AP39" s="8"/>
      <c r="AQ39" s="8"/>
      <c r="AR39" s="8"/>
    </row>
  </sheetData>
  <sheetProtection algorithmName="SHA-512" hashValue="jfqEH0xq3c5RDBgDN7EY2k1Q3k4KDGPftdzrAJ/ovwHyceBb/VXEwNG0VdrCnBToG8e2CP1Wm1tKD7xYM3s2bA==" saltValue="RhAa63NC9xp36njYZnYyBg==" spinCount="100000" sheet="1" objects="1" scenarios="1"/>
  <mergeCells count="155">
    <mergeCell ref="M39:N39"/>
    <mergeCell ref="V39:W39"/>
    <mergeCell ref="A10:F10"/>
    <mergeCell ref="A8:F8"/>
    <mergeCell ref="G9:H9"/>
    <mergeCell ref="AE39:AF39"/>
    <mergeCell ref="G10:H10"/>
    <mergeCell ref="P8:Q8"/>
    <mergeCell ref="P9:Q9"/>
    <mergeCell ref="P10:Q10"/>
    <mergeCell ref="S10:X10"/>
    <mergeCell ref="AB8:AG8"/>
    <mergeCell ref="A9:F9"/>
    <mergeCell ref="Y9:Z9"/>
    <mergeCell ref="J9:O9"/>
    <mergeCell ref="S33:V33"/>
    <mergeCell ref="AB11:AB12"/>
    <mergeCell ref="AC11:AG11"/>
    <mergeCell ref="AB38:AE38"/>
    <mergeCell ref="P36:Q36"/>
    <mergeCell ref="J38:M38"/>
    <mergeCell ref="P38:Q38"/>
    <mergeCell ref="Y33:Z33"/>
    <mergeCell ref="Y34:Z34"/>
    <mergeCell ref="AN39:AO39"/>
    <mergeCell ref="AQ8:AR8"/>
    <mergeCell ref="AQ9:AR9"/>
    <mergeCell ref="AM5:AR5"/>
    <mergeCell ref="AK6:AL6"/>
    <mergeCell ref="AM6:AR6"/>
    <mergeCell ref="AM7:AR7"/>
    <mergeCell ref="AQ10:AR10"/>
    <mergeCell ref="AK5:AL5"/>
    <mergeCell ref="AK7:AL7"/>
    <mergeCell ref="AK9:AP9"/>
    <mergeCell ref="AK33:AN33"/>
    <mergeCell ref="AK11:AK12"/>
    <mergeCell ref="AL11:AP11"/>
    <mergeCell ref="AK10:AP10"/>
    <mergeCell ref="AK8:AP8"/>
    <mergeCell ref="AK37:AN37"/>
    <mergeCell ref="AQ37:AR37"/>
    <mergeCell ref="AK38:AN38"/>
    <mergeCell ref="AQ38:AR38"/>
    <mergeCell ref="AQ33:AR33"/>
    <mergeCell ref="AQ34:AR34"/>
    <mergeCell ref="AK35:AN35"/>
    <mergeCell ref="AQ35:AR35"/>
    <mergeCell ref="K3:O4"/>
    <mergeCell ref="T3:X4"/>
    <mergeCell ref="G8:H8"/>
    <mergeCell ref="U7:Z7"/>
    <mergeCell ref="S7:T7"/>
    <mergeCell ref="L6:Q6"/>
    <mergeCell ref="S5:T5"/>
    <mergeCell ref="U5:Z5"/>
    <mergeCell ref="S6:T6"/>
    <mergeCell ref="A7:B7"/>
    <mergeCell ref="C7:H7"/>
    <mergeCell ref="J7:K7"/>
    <mergeCell ref="L7:Q7"/>
    <mergeCell ref="Y8:Z8"/>
    <mergeCell ref="AD6:AI6"/>
    <mergeCell ref="AH9:AI9"/>
    <mergeCell ref="AB9:AG9"/>
    <mergeCell ref="J10:O10"/>
    <mergeCell ref="AB10:AG10"/>
    <mergeCell ref="AD7:AI7"/>
    <mergeCell ref="Y10:Z10"/>
    <mergeCell ref="J8:O8"/>
    <mergeCell ref="AB7:AC7"/>
    <mergeCell ref="S8:X8"/>
    <mergeCell ref="U6:Z6"/>
    <mergeCell ref="AH8:AI8"/>
    <mergeCell ref="AH10:AI10"/>
    <mergeCell ref="AB5:AC5"/>
    <mergeCell ref="AD5:AI5"/>
    <mergeCell ref="AB6:AC6"/>
    <mergeCell ref="A5:B5"/>
    <mergeCell ref="A6:B6"/>
    <mergeCell ref="C5:H5"/>
    <mergeCell ref="C6:H6"/>
    <mergeCell ref="J5:K5"/>
    <mergeCell ref="L5:Q5"/>
    <mergeCell ref="J6:K6"/>
    <mergeCell ref="AK36:AN36"/>
    <mergeCell ref="AQ36:AR36"/>
    <mergeCell ref="AK34:AN34"/>
    <mergeCell ref="AB34:AE34"/>
    <mergeCell ref="AH33:AI33"/>
    <mergeCell ref="AH34:AI34"/>
    <mergeCell ref="AB33:AE33"/>
    <mergeCell ref="A36:D36"/>
    <mergeCell ref="A35:D35"/>
    <mergeCell ref="G37:H37"/>
    <mergeCell ref="G38:H38"/>
    <mergeCell ref="P35:Q35"/>
    <mergeCell ref="AH38:AI38"/>
    <mergeCell ref="AB36:AE36"/>
    <mergeCell ref="AB35:AE35"/>
    <mergeCell ref="AH36:AI36"/>
    <mergeCell ref="S38:V38"/>
    <mergeCell ref="Y38:Z38"/>
    <mergeCell ref="AB37:AE37"/>
    <mergeCell ref="AH37:AI37"/>
    <mergeCell ref="S36:V36"/>
    <mergeCell ref="Y36:Z36"/>
    <mergeCell ref="S37:V37"/>
    <mergeCell ref="Y37:Z37"/>
    <mergeCell ref="S35:V35"/>
    <mergeCell ref="Y35:Z35"/>
    <mergeCell ref="AH35:AI35"/>
    <mergeCell ref="T11:X11"/>
    <mergeCell ref="P33:Q33"/>
    <mergeCell ref="P34:Q34"/>
    <mergeCell ref="J11:J12"/>
    <mergeCell ref="S9:X9"/>
    <mergeCell ref="S34:V34"/>
    <mergeCell ref="K11:O11"/>
    <mergeCell ref="J33:M33"/>
    <mergeCell ref="J34:M34"/>
    <mergeCell ref="A1:A4"/>
    <mergeCell ref="B1:F1"/>
    <mergeCell ref="J1:J4"/>
    <mergeCell ref="K1:O1"/>
    <mergeCell ref="S1:S4"/>
    <mergeCell ref="B2:F2"/>
    <mergeCell ref="K2:O2"/>
    <mergeCell ref="B3:F4"/>
    <mergeCell ref="C39:E39"/>
    <mergeCell ref="S11:S12"/>
    <mergeCell ref="A11:A12"/>
    <mergeCell ref="B11:F11"/>
    <mergeCell ref="A33:D33"/>
    <mergeCell ref="A34:D34"/>
    <mergeCell ref="A37:D37"/>
    <mergeCell ref="G33:H33"/>
    <mergeCell ref="G34:H34"/>
    <mergeCell ref="G35:H35"/>
    <mergeCell ref="G36:H36"/>
    <mergeCell ref="J37:M37"/>
    <mergeCell ref="P37:Q37"/>
    <mergeCell ref="J36:M36"/>
    <mergeCell ref="J35:M35"/>
    <mergeCell ref="A38:D38"/>
    <mergeCell ref="AK1:AK4"/>
    <mergeCell ref="AL1:AP1"/>
    <mergeCell ref="AL2:AP2"/>
    <mergeCell ref="AC2:AG2"/>
    <mergeCell ref="AB1:AB4"/>
    <mergeCell ref="AC3:AG4"/>
    <mergeCell ref="AL3:AP4"/>
    <mergeCell ref="AC1:AG1"/>
    <mergeCell ref="T2:X2"/>
    <mergeCell ref="T1:X1"/>
  </mergeCells>
  <phoneticPr fontId="0" type="noConversion"/>
  <pageMargins left="0.75" right="0.75" top="1" bottom="1" header="0.5" footer="0.5"/>
  <pageSetup paperSize="9" scale="55" orientation="landscape"/>
  <headerFooter alignWithMargins="0"/>
  <ignoredErrors>
    <ignoredError sqref="I11:O11 P11:P12 AR12:AR32 Q12:X12 AA12:AG12 AJ11:AP12 B25:B32 AQ11:AQ32 R11:Y11 AA11:AH11 H12:O12 AQ8:AQ9 G8:G9 P8:P9 Y8:Y9 AH8:AH9 A11:A32 C11:G32 B11:B12 H13:J32 K24:AP32 A4 B2:F2 G1:G2 R4 I4 AA4 AJ4 L13:S23 U13:AP23 I1:I2 AJ1:AJ2 AA1:AA2 R1:R2 A1:A2" formulaRange="1"/>
  </ignoredErrors>
  <drawing r:id="rId1"/>
  <legacyDrawing r:id="rId2"/>
  <oleObjects>
    <mc:AlternateContent xmlns:mc="http://schemas.openxmlformats.org/markup-compatibility/2006">
      <mc:Choice Requires="x14">
        <oleObject progId="Equation.DSMT4" shapeId="4097" r:id="rId3">
          <objectPr defaultSize="0" autoPict="0" r:id="rId4">
            <anchor moveWithCells="1">
              <from>
                <xdr:col>6</xdr:col>
                <xdr:colOff>600075</xdr:colOff>
                <xdr:row>11</xdr:row>
                <xdr:rowOff>47625</xdr:rowOff>
              </from>
              <to>
                <xdr:col>6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4097" r:id="rId3"/>
      </mc:Fallback>
    </mc:AlternateContent>
    <mc:AlternateContent xmlns:mc="http://schemas.openxmlformats.org/markup-compatibility/2006">
      <mc:Choice Requires="x14">
        <oleObject progId="Equation.DSMT4" shapeId="4105" r:id="rId5">
          <objectPr defaultSize="0" autoPict="0" r:id="rId4">
            <anchor moveWithCells="1">
              <from>
                <xdr:col>24</xdr:col>
                <xdr:colOff>600075</xdr:colOff>
                <xdr:row>11</xdr:row>
                <xdr:rowOff>47625</xdr:rowOff>
              </from>
              <to>
                <xdr:col>24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4105" r:id="rId5"/>
      </mc:Fallback>
    </mc:AlternateContent>
    <mc:AlternateContent xmlns:mc="http://schemas.openxmlformats.org/markup-compatibility/2006">
      <mc:Choice Requires="x14">
        <oleObject progId="Equation.DSMT4" shapeId="4106" r:id="rId6">
          <objectPr defaultSize="0" autoPict="0" r:id="rId7">
            <anchor moveWithCells="1">
              <from>
                <xdr:col>25</xdr:col>
                <xdr:colOff>457200</xdr:colOff>
                <xdr:row>11</xdr:row>
                <xdr:rowOff>28575</xdr:rowOff>
              </from>
              <to>
                <xdr:col>25</xdr:col>
                <xdr:colOff>685800</xdr:colOff>
                <xdr:row>12</xdr:row>
                <xdr:rowOff>0</xdr:rowOff>
              </to>
            </anchor>
          </objectPr>
        </oleObject>
      </mc:Choice>
      <mc:Fallback>
        <oleObject progId="Equation.DSMT4" shapeId="4106" r:id="rId6"/>
      </mc:Fallback>
    </mc:AlternateContent>
    <mc:AlternateContent xmlns:mc="http://schemas.openxmlformats.org/markup-compatibility/2006">
      <mc:Choice Requires="x14">
        <oleObject progId="Equation.DSMT4" shapeId="4109" r:id="rId8">
          <objectPr defaultSize="0" autoPict="0" r:id="rId4">
            <anchor moveWithCells="1">
              <from>
                <xdr:col>33</xdr:col>
                <xdr:colOff>581025</xdr:colOff>
                <xdr:row>11</xdr:row>
                <xdr:rowOff>38100</xdr:rowOff>
              </from>
              <to>
                <xdr:col>33</xdr:col>
                <xdr:colOff>771525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09" r:id="rId8"/>
      </mc:Fallback>
    </mc:AlternateContent>
    <mc:AlternateContent xmlns:mc="http://schemas.openxmlformats.org/markup-compatibility/2006">
      <mc:Choice Requires="x14">
        <oleObject progId="Equation.DSMT4" shapeId="4110" r:id="rId9">
          <objectPr defaultSize="0" autoPict="0" r:id="rId7">
            <anchor moveWithCells="1">
              <from>
                <xdr:col>34</xdr:col>
                <xdr:colOff>466725</xdr:colOff>
                <xdr:row>11</xdr:row>
                <xdr:rowOff>47625</xdr:rowOff>
              </from>
              <to>
                <xdr:col>34</xdr:col>
                <xdr:colOff>657225</xdr:colOff>
                <xdr:row>11</xdr:row>
                <xdr:rowOff>266700</xdr:rowOff>
              </to>
            </anchor>
          </objectPr>
        </oleObject>
      </mc:Choice>
      <mc:Fallback>
        <oleObject progId="Equation.DSMT4" shapeId="4110" r:id="rId9"/>
      </mc:Fallback>
    </mc:AlternateContent>
    <mc:AlternateContent xmlns:mc="http://schemas.openxmlformats.org/markup-compatibility/2006">
      <mc:Choice Requires="x14">
        <oleObject progId="Equation.DSMT4" shapeId="4113" r:id="rId10">
          <objectPr defaultSize="0" autoPict="0" r:id="rId4">
            <anchor moveWithCells="1">
              <from>
                <xdr:col>42</xdr:col>
                <xdr:colOff>571500</xdr:colOff>
                <xdr:row>11</xdr:row>
                <xdr:rowOff>38100</xdr:rowOff>
              </from>
              <to>
                <xdr:col>42</xdr:col>
                <xdr:colOff>762000</xdr:colOff>
                <xdr:row>11</xdr:row>
                <xdr:rowOff>257175</xdr:rowOff>
              </to>
            </anchor>
          </objectPr>
        </oleObject>
      </mc:Choice>
      <mc:Fallback>
        <oleObject progId="Equation.DSMT4" shapeId="4113" r:id="rId10"/>
      </mc:Fallback>
    </mc:AlternateContent>
    <mc:AlternateContent xmlns:mc="http://schemas.openxmlformats.org/markup-compatibility/2006">
      <mc:Choice Requires="x14">
        <oleObject progId="Equation.DSMT4" shapeId="4114" r:id="rId11">
          <objectPr defaultSize="0" autoPict="0" r:id="rId7">
            <anchor moveWithCells="1">
              <from>
                <xdr:col>43</xdr:col>
                <xdr:colOff>447675</xdr:colOff>
                <xdr:row>11</xdr:row>
                <xdr:rowOff>38100</xdr:rowOff>
              </from>
              <to>
                <xdr:col>43</xdr:col>
                <xdr:colOff>657225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14" r:id="rId11"/>
      </mc:Fallback>
    </mc:AlternateContent>
    <mc:AlternateContent xmlns:mc="http://schemas.openxmlformats.org/markup-compatibility/2006">
      <mc:Choice Requires="x14">
        <oleObject progId="Equation.DSMT4" shapeId="4134" r:id="rId12">
          <objectPr defaultSize="0" autoPict="0" r:id="rId4">
            <anchor moveWithCells="1">
              <from>
                <xdr:col>15</xdr:col>
                <xdr:colOff>466725</xdr:colOff>
                <xdr:row>11</xdr:row>
                <xdr:rowOff>38100</xdr:rowOff>
              </from>
              <to>
                <xdr:col>15</xdr:col>
                <xdr:colOff>657225</xdr:colOff>
                <xdr:row>11</xdr:row>
                <xdr:rowOff>257175</xdr:rowOff>
              </to>
            </anchor>
          </objectPr>
        </oleObject>
      </mc:Choice>
      <mc:Fallback>
        <oleObject progId="Equation.DSMT4" shapeId="4134" r:id="rId12"/>
      </mc:Fallback>
    </mc:AlternateContent>
    <mc:AlternateContent xmlns:mc="http://schemas.openxmlformats.org/markup-compatibility/2006">
      <mc:Choice Requires="x14">
        <oleObject progId="Equation.DSMT4" shapeId="4136" r:id="rId13">
          <objectPr defaultSize="0" autoPict="0" r:id="rId14">
            <anchor moveWithCells="1">
              <from>
                <xdr:col>4</xdr:col>
                <xdr:colOff>180975</xdr:colOff>
                <xdr:row>35</xdr:row>
                <xdr:rowOff>276225</xdr:rowOff>
              </from>
              <to>
                <xdr:col>4</xdr:col>
                <xdr:colOff>714375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36" r:id="rId13"/>
      </mc:Fallback>
    </mc:AlternateContent>
    <mc:AlternateContent xmlns:mc="http://schemas.openxmlformats.org/markup-compatibility/2006">
      <mc:Choice Requires="x14">
        <oleObject progId="Equation.DSMT4" shapeId="4137" r:id="rId15">
          <objectPr defaultSize="0" autoPict="0" r:id="rId16">
            <anchor moveWithCells="1">
              <from>
                <xdr:col>4</xdr:col>
                <xdr:colOff>180975</xdr:colOff>
                <xdr:row>37</xdr:row>
                <xdr:rowOff>38100</xdr:rowOff>
              </from>
              <to>
                <xdr:col>4</xdr:col>
                <xdr:colOff>714375</xdr:colOff>
                <xdr:row>37</xdr:row>
                <xdr:rowOff>381000</xdr:rowOff>
              </to>
            </anchor>
          </objectPr>
        </oleObject>
      </mc:Choice>
      <mc:Fallback>
        <oleObject progId="Equation.DSMT4" shapeId="4137" r:id="rId15"/>
      </mc:Fallback>
    </mc:AlternateContent>
    <mc:AlternateContent xmlns:mc="http://schemas.openxmlformats.org/markup-compatibility/2006">
      <mc:Choice Requires="x14">
        <oleObject progId="Equation.DSMT4" shapeId="4138" r:id="rId17">
          <objectPr defaultSize="0" autoPict="0" r:id="rId18">
            <anchor moveWithCells="1">
              <from>
                <xdr:col>4</xdr:col>
                <xdr:colOff>276225</xdr:colOff>
                <xdr:row>32</xdr:row>
                <xdr:rowOff>0</xdr:rowOff>
              </from>
              <to>
                <xdr:col>4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38" r:id="rId17"/>
      </mc:Fallback>
    </mc:AlternateContent>
    <mc:AlternateContent xmlns:mc="http://schemas.openxmlformats.org/markup-compatibility/2006">
      <mc:Choice Requires="x14">
        <oleObject progId="Equation.DSMT4" shapeId="4139" r:id="rId19">
          <objectPr defaultSize="0" autoPict="0" r:id="rId20">
            <anchor moveWithCells="1">
              <from>
                <xdr:col>4</xdr:col>
                <xdr:colOff>304800</xdr:colOff>
                <xdr:row>33</xdr:row>
                <xdr:rowOff>0</xdr:rowOff>
              </from>
              <to>
                <xdr:col>4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39" r:id="rId19"/>
      </mc:Fallback>
    </mc:AlternateContent>
    <mc:AlternateContent xmlns:mc="http://schemas.openxmlformats.org/markup-compatibility/2006">
      <mc:Choice Requires="x14">
        <oleObject progId="Equation.DSMT4" shapeId="4140" r:id="rId21">
          <objectPr defaultSize="0" autoPict="0" r:id="rId14">
            <anchor moveWithCells="1">
              <from>
                <xdr:col>13</xdr:col>
                <xdr:colOff>180975</xdr:colOff>
                <xdr:row>36</xdr:row>
                <xdr:rowOff>38100</xdr:rowOff>
              </from>
              <to>
                <xdr:col>13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40" r:id="rId21"/>
      </mc:Fallback>
    </mc:AlternateContent>
    <mc:AlternateContent xmlns:mc="http://schemas.openxmlformats.org/markup-compatibility/2006">
      <mc:Choice Requires="x14">
        <oleObject progId="Equation.DSMT4" shapeId="4141" r:id="rId22">
          <objectPr defaultSize="0" autoPict="0" r:id="rId16">
            <anchor moveWithCells="1">
              <from>
                <xdr:col>13</xdr:col>
                <xdr:colOff>180975</xdr:colOff>
                <xdr:row>37</xdr:row>
                <xdr:rowOff>38100</xdr:rowOff>
              </from>
              <to>
                <xdr:col>13</xdr:col>
                <xdr:colOff>676275</xdr:colOff>
                <xdr:row>37</xdr:row>
                <xdr:rowOff>352425</xdr:rowOff>
              </to>
            </anchor>
          </objectPr>
        </oleObject>
      </mc:Choice>
      <mc:Fallback>
        <oleObject progId="Equation.DSMT4" shapeId="4141" r:id="rId22"/>
      </mc:Fallback>
    </mc:AlternateContent>
    <mc:AlternateContent xmlns:mc="http://schemas.openxmlformats.org/markup-compatibility/2006">
      <mc:Choice Requires="x14">
        <oleObject progId="Equation.DSMT4" shapeId="4142" r:id="rId23">
          <objectPr defaultSize="0" autoPict="0" r:id="rId24">
            <anchor moveWithCells="1">
              <from>
                <xdr:col>13</xdr:col>
                <xdr:colOff>276225</xdr:colOff>
                <xdr:row>32</xdr:row>
                <xdr:rowOff>0</xdr:rowOff>
              </from>
              <to>
                <xdr:col>13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42" r:id="rId23"/>
      </mc:Fallback>
    </mc:AlternateContent>
    <mc:AlternateContent xmlns:mc="http://schemas.openxmlformats.org/markup-compatibility/2006">
      <mc:Choice Requires="x14">
        <oleObject progId="Equation.DSMT4" shapeId="4143" r:id="rId25">
          <objectPr defaultSize="0" autoPict="0" r:id="rId20">
            <anchor moveWithCells="1">
              <from>
                <xdr:col>13</xdr:col>
                <xdr:colOff>304800</xdr:colOff>
                <xdr:row>33</xdr:row>
                <xdr:rowOff>0</xdr:rowOff>
              </from>
              <to>
                <xdr:col>13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43" r:id="rId25"/>
      </mc:Fallback>
    </mc:AlternateContent>
    <mc:AlternateContent xmlns:mc="http://schemas.openxmlformats.org/markup-compatibility/2006">
      <mc:Choice Requires="x14">
        <oleObject progId="Equation.DSMT4" shapeId="4144" r:id="rId26">
          <objectPr defaultSize="0" autoPict="0" r:id="rId14">
            <anchor moveWithCells="1">
              <from>
                <xdr:col>22</xdr:col>
                <xdr:colOff>180975</xdr:colOff>
                <xdr:row>36</xdr:row>
                <xdr:rowOff>38100</xdr:rowOff>
              </from>
              <to>
                <xdr:col>22</xdr:col>
                <xdr:colOff>647700</xdr:colOff>
                <xdr:row>36</xdr:row>
                <xdr:rowOff>342900</xdr:rowOff>
              </to>
            </anchor>
          </objectPr>
        </oleObject>
      </mc:Choice>
      <mc:Fallback>
        <oleObject progId="Equation.DSMT4" shapeId="4144" r:id="rId26"/>
      </mc:Fallback>
    </mc:AlternateContent>
    <mc:AlternateContent xmlns:mc="http://schemas.openxmlformats.org/markup-compatibility/2006">
      <mc:Choice Requires="x14">
        <oleObject progId="Equation.DSMT4" shapeId="4145" r:id="rId27">
          <objectPr defaultSize="0" autoPict="0" r:id="rId16">
            <anchor moveWithCells="1">
              <from>
                <xdr:col>22</xdr:col>
                <xdr:colOff>180975</xdr:colOff>
                <xdr:row>37</xdr:row>
                <xdr:rowOff>38100</xdr:rowOff>
              </from>
              <to>
                <xdr:col>22</xdr:col>
                <xdr:colOff>657225</xdr:colOff>
                <xdr:row>37</xdr:row>
                <xdr:rowOff>342900</xdr:rowOff>
              </to>
            </anchor>
          </objectPr>
        </oleObject>
      </mc:Choice>
      <mc:Fallback>
        <oleObject progId="Equation.DSMT4" shapeId="4145" r:id="rId27"/>
      </mc:Fallback>
    </mc:AlternateContent>
    <mc:AlternateContent xmlns:mc="http://schemas.openxmlformats.org/markup-compatibility/2006">
      <mc:Choice Requires="x14">
        <oleObject progId="Equation.DSMT4" shapeId="4146" r:id="rId28">
          <objectPr defaultSize="0" autoPict="0" r:id="rId29">
            <anchor moveWithCells="1">
              <from>
                <xdr:col>22</xdr:col>
                <xdr:colOff>276225</xdr:colOff>
                <xdr:row>32</xdr:row>
                <xdr:rowOff>0</xdr:rowOff>
              </from>
              <to>
                <xdr:col>22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46" r:id="rId28"/>
      </mc:Fallback>
    </mc:AlternateContent>
    <mc:AlternateContent xmlns:mc="http://schemas.openxmlformats.org/markup-compatibility/2006">
      <mc:Choice Requires="x14">
        <oleObject progId="Equation.DSMT4" shapeId="4147" r:id="rId30">
          <objectPr defaultSize="0" autoPict="0" r:id="rId20">
            <anchor moveWithCells="1">
              <from>
                <xdr:col>22</xdr:col>
                <xdr:colOff>304800</xdr:colOff>
                <xdr:row>33</xdr:row>
                <xdr:rowOff>0</xdr:rowOff>
              </from>
              <to>
                <xdr:col>22</xdr:col>
                <xdr:colOff>542925</xdr:colOff>
                <xdr:row>33</xdr:row>
                <xdr:rowOff>276225</xdr:rowOff>
              </to>
            </anchor>
          </objectPr>
        </oleObject>
      </mc:Choice>
      <mc:Fallback>
        <oleObject progId="Equation.DSMT4" shapeId="4147" r:id="rId30"/>
      </mc:Fallback>
    </mc:AlternateContent>
    <mc:AlternateContent xmlns:mc="http://schemas.openxmlformats.org/markup-compatibility/2006">
      <mc:Choice Requires="x14">
        <oleObject progId="Equation.DSMT4" shapeId="4148" r:id="rId31">
          <objectPr defaultSize="0" autoPict="0" r:id="rId14">
            <anchor moveWithCells="1">
              <from>
                <xdr:col>31</xdr:col>
                <xdr:colOff>180975</xdr:colOff>
                <xdr:row>36</xdr:row>
                <xdr:rowOff>38100</xdr:rowOff>
              </from>
              <to>
                <xdr:col>31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48" r:id="rId31"/>
      </mc:Fallback>
    </mc:AlternateContent>
    <mc:AlternateContent xmlns:mc="http://schemas.openxmlformats.org/markup-compatibility/2006">
      <mc:Choice Requires="x14">
        <oleObject progId="Equation.DSMT4" shapeId="4149" r:id="rId32">
          <objectPr defaultSize="0" autoPict="0" r:id="rId16">
            <anchor moveWithCells="1">
              <from>
                <xdr:col>31</xdr:col>
                <xdr:colOff>180975</xdr:colOff>
                <xdr:row>37</xdr:row>
                <xdr:rowOff>38100</xdr:rowOff>
              </from>
              <to>
                <xdr:col>31</xdr:col>
                <xdr:colOff>638175</xdr:colOff>
                <xdr:row>37</xdr:row>
                <xdr:rowOff>333375</xdr:rowOff>
              </to>
            </anchor>
          </objectPr>
        </oleObject>
      </mc:Choice>
      <mc:Fallback>
        <oleObject progId="Equation.DSMT4" shapeId="4149" r:id="rId32"/>
      </mc:Fallback>
    </mc:AlternateContent>
    <mc:AlternateContent xmlns:mc="http://schemas.openxmlformats.org/markup-compatibility/2006">
      <mc:Choice Requires="x14">
        <oleObject progId="Equation.DSMT4" shapeId="4150" r:id="rId33">
          <objectPr defaultSize="0" autoPict="0" r:id="rId34">
            <anchor moveWithCells="1">
              <from>
                <xdr:col>31</xdr:col>
                <xdr:colOff>276225</xdr:colOff>
                <xdr:row>32</xdr:row>
                <xdr:rowOff>0</xdr:rowOff>
              </from>
              <to>
                <xdr:col>31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4150" r:id="rId33"/>
      </mc:Fallback>
    </mc:AlternateContent>
    <mc:AlternateContent xmlns:mc="http://schemas.openxmlformats.org/markup-compatibility/2006">
      <mc:Choice Requires="x14">
        <oleObject progId="Equation.DSMT4" shapeId="4151" r:id="rId35">
          <objectPr defaultSize="0" autoPict="0" r:id="rId20">
            <anchor moveWithCells="1">
              <from>
                <xdr:col>31</xdr:col>
                <xdr:colOff>295275</xdr:colOff>
                <xdr:row>33</xdr:row>
                <xdr:rowOff>0</xdr:rowOff>
              </from>
              <to>
                <xdr:col>31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4151" r:id="rId35"/>
      </mc:Fallback>
    </mc:AlternateContent>
    <mc:AlternateContent xmlns:mc="http://schemas.openxmlformats.org/markup-compatibility/2006">
      <mc:Choice Requires="x14">
        <oleObject progId="Equation.DSMT4" shapeId="4152" r:id="rId36">
          <objectPr defaultSize="0" autoPict="0" r:id="rId14">
            <anchor moveWithCells="1">
              <from>
                <xdr:col>40</xdr:col>
                <xdr:colOff>180975</xdr:colOff>
                <xdr:row>36</xdr:row>
                <xdr:rowOff>38100</xdr:rowOff>
              </from>
              <to>
                <xdr:col>40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4152" r:id="rId36"/>
      </mc:Fallback>
    </mc:AlternateContent>
    <mc:AlternateContent xmlns:mc="http://schemas.openxmlformats.org/markup-compatibility/2006">
      <mc:Choice Requires="x14">
        <oleObject progId="Equation.DSMT4" shapeId="4153" r:id="rId37">
          <objectPr defaultSize="0" autoPict="0" r:id="rId16">
            <anchor moveWithCells="1">
              <from>
                <xdr:col>40</xdr:col>
                <xdr:colOff>180975</xdr:colOff>
                <xdr:row>37</xdr:row>
                <xdr:rowOff>38100</xdr:rowOff>
              </from>
              <to>
                <xdr:col>40</xdr:col>
                <xdr:colOff>647700</xdr:colOff>
                <xdr:row>37</xdr:row>
                <xdr:rowOff>333375</xdr:rowOff>
              </to>
            </anchor>
          </objectPr>
        </oleObject>
      </mc:Choice>
      <mc:Fallback>
        <oleObject progId="Equation.DSMT4" shapeId="4153" r:id="rId37"/>
      </mc:Fallback>
    </mc:AlternateContent>
    <mc:AlternateContent xmlns:mc="http://schemas.openxmlformats.org/markup-compatibility/2006">
      <mc:Choice Requires="x14">
        <oleObject progId="Equation.DSMT4" shapeId="4154" r:id="rId38">
          <objectPr defaultSize="0" autoPict="0" r:id="rId39">
            <anchor moveWithCells="1">
              <from>
                <xdr:col>40</xdr:col>
                <xdr:colOff>276225</xdr:colOff>
                <xdr:row>32</xdr:row>
                <xdr:rowOff>0</xdr:rowOff>
              </from>
              <to>
                <xdr:col>40</xdr:col>
                <xdr:colOff>571500</xdr:colOff>
                <xdr:row>32</xdr:row>
                <xdr:rowOff>295275</xdr:rowOff>
              </to>
            </anchor>
          </objectPr>
        </oleObject>
      </mc:Choice>
      <mc:Fallback>
        <oleObject progId="Equation.DSMT4" shapeId="4154" r:id="rId38"/>
      </mc:Fallback>
    </mc:AlternateContent>
    <mc:AlternateContent xmlns:mc="http://schemas.openxmlformats.org/markup-compatibility/2006">
      <mc:Choice Requires="x14">
        <oleObject progId="Equation.DSMT4" shapeId="4155" r:id="rId40">
          <objectPr defaultSize="0" autoPict="0" r:id="rId20">
            <anchor moveWithCells="1">
              <from>
                <xdr:col>40</xdr:col>
                <xdr:colOff>295275</xdr:colOff>
                <xdr:row>33</xdr:row>
                <xdr:rowOff>0</xdr:rowOff>
              </from>
              <to>
                <xdr:col>40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4155" r:id="rId4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pageSetUpPr fitToPage="1"/>
  </sheetPr>
  <dimension ref="A1:AR39"/>
  <sheetViews>
    <sheetView zoomScale="70" zoomScaleNormal="70" workbookViewId="0">
      <selection activeCell="B43" sqref="B43"/>
    </sheetView>
  </sheetViews>
  <sheetFormatPr defaultColWidth="8.85546875" defaultRowHeight="12.75" x14ac:dyDescent="0.2"/>
  <cols>
    <col min="1" max="1" width="22.28515625" style="5" customWidth="1"/>
    <col min="2" max="2" width="12.28515625" style="5" customWidth="1"/>
    <col min="3" max="6" width="10.7109375" style="5" customWidth="1"/>
    <col min="7" max="7" width="16.28515625" style="5" customWidth="1"/>
    <col min="8" max="8" width="16.7109375" style="5" customWidth="1"/>
    <col min="9" max="9" width="8.85546875" style="5" customWidth="1"/>
    <col min="10" max="10" width="21" style="5" customWidth="1"/>
    <col min="11" max="11" width="12" style="5" customWidth="1"/>
    <col min="12" max="15" width="10.7109375" style="5" customWidth="1"/>
    <col min="16" max="16" width="17.7109375" style="5" customWidth="1"/>
    <col min="17" max="17" width="17.140625" style="5" customWidth="1"/>
    <col min="18" max="18" width="7.42578125" style="5" customWidth="1"/>
    <col min="19" max="19" width="22.7109375" style="5" customWidth="1"/>
    <col min="20" max="24" width="10.7109375" style="5" customWidth="1"/>
    <col min="25" max="25" width="17.42578125" style="5" customWidth="1"/>
    <col min="26" max="26" width="17.85546875" style="5" customWidth="1"/>
    <col min="27" max="27" width="8.85546875" style="5" customWidth="1"/>
    <col min="28" max="28" width="23.140625" style="5" customWidth="1"/>
    <col min="29" max="33" width="10.7109375" style="5" customWidth="1"/>
    <col min="34" max="34" width="17" style="5" customWidth="1"/>
    <col min="35" max="35" width="17.140625" style="5" customWidth="1"/>
    <col min="36" max="36" width="8.85546875" style="5" customWidth="1"/>
    <col min="37" max="37" width="22.85546875" style="5" customWidth="1"/>
    <col min="38" max="42" width="10.7109375" style="5" customWidth="1"/>
    <col min="43" max="43" width="19.28515625" style="5" customWidth="1"/>
    <col min="44" max="44" width="17" style="5" customWidth="1"/>
    <col min="45" max="16384" width="8.85546875" style="5"/>
  </cols>
  <sheetData>
    <row r="1" spans="1:44" ht="15.75" customHeight="1" x14ac:dyDescent="0.2">
      <c r="A1" s="216"/>
      <c r="B1" s="305" t="s">
        <v>36</v>
      </c>
      <c r="C1" s="305"/>
      <c r="D1" s="305"/>
      <c r="E1" s="305"/>
      <c r="F1" s="305"/>
      <c r="G1" s="113" t="s">
        <v>22</v>
      </c>
      <c r="H1" s="159" t="s">
        <v>122</v>
      </c>
      <c r="I1" s="41"/>
      <c r="J1" s="216"/>
      <c r="K1" s="305" t="s">
        <v>36</v>
      </c>
      <c r="L1" s="305"/>
      <c r="M1" s="305"/>
      <c r="N1" s="305"/>
      <c r="O1" s="305"/>
      <c r="P1" s="113" t="s">
        <v>22</v>
      </c>
      <c r="Q1" s="124" t="str">
        <f>+H1</f>
        <v>F 0 16 00 70</v>
      </c>
      <c r="S1" s="216"/>
      <c r="T1" s="305" t="s">
        <v>36</v>
      </c>
      <c r="U1" s="305"/>
      <c r="V1" s="305"/>
      <c r="W1" s="305"/>
      <c r="X1" s="305"/>
      <c r="Y1" s="113" t="s">
        <v>22</v>
      </c>
      <c r="Z1" s="125" t="str">
        <f>+H1</f>
        <v>F 0 16 00 70</v>
      </c>
      <c r="AB1" s="216"/>
      <c r="AC1" s="305" t="s">
        <v>36</v>
      </c>
      <c r="AD1" s="305"/>
      <c r="AE1" s="305"/>
      <c r="AF1" s="305"/>
      <c r="AG1" s="305"/>
      <c r="AH1" s="113" t="s">
        <v>22</v>
      </c>
      <c r="AI1" s="124" t="str">
        <f>+H1</f>
        <v>F 0 16 00 70</v>
      </c>
      <c r="AK1" s="216"/>
      <c r="AL1" s="305" t="s">
        <v>36</v>
      </c>
      <c r="AM1" s="305"/>
      <c r="AN1" s="305"/>
      <c r="AO1" s="305"/>
      <c r="AP1" s="305"/>
      <c r="AQ1" s="113" t="s">
        <v>22</v>
      </c>
      <c r="AR1" s="124" t="str">
        <f>+H1</f>
        <v>F 0 16 00 70</v>
      </c>
    </row>
    <row r="2" spans="1:44" ht="18" customHeight="1" x14ac:dyDescent="0.2">
      <c r="A2" s="218"/>
      <c r="B2" s="304" t="s">
        <v>24</v>
      </c>
      <c r="C2" s="304"/>
      <c r="D2" s="304"/>
      <c r="E2" s="304"/>
      <c r="F2" s="304"/>
      <c r="G2" s="115" t="s">
        <v>25</v>
      </c>
      <c r="H2" s="160" t="s">
        <v>90</v>
      </c>
      <c r="J2" s="218"/>
      <c r="K2" s="304" t="s">
        <v>24</v>
      </c>
      <c r="L2" s="304"/>
      <c r="M2" s="304"/>
      <c r="N2" s="304"/>
      <c r="O2" s="304"/>
      <c r="P2" s="115" t="s">
        <v>25</v>
      </c>
      <c r="Q2" s="126" t="str">
        <f>+H2</f>
        <v>Eylül 2016</v>
      </c>
      <c r="S2" s="218"/>
      <c r="T2" s="304" t="s">
        <v>24</v>
      </c>
      <c r="U2" s="304"/>
      <c r="V2" s="304"/>
      <c r="W2" s="304"/>
      <c r="X2" s="304"/>
      <c r="Y2" s="115" t="s">
        <v>25</v>
      </c>
      <c r="Z2" s="126" t="str">
        <f>+H2</f>
        <v>Eylül 2016</v>
      </c>
      <c r="AB2" s="218"/>
      <c r="AC2" s="304" t="s">
        <v>24</v>
      </c>
      <c r="AD2" s="304"/>
      <c r="AE2" s="304"/>
      <c r="AF2" s="304"/>
      <c r="AG2" s="304"/>
      <c r="AH2" s="115" t="s">
        <v>25</v>
      </c>
      <c r="AI2" s="126" t="str">
        <f>+H2</f>
        <v>Eylül 2016</v>
      </c>
      <c r="AK2" s="218"/>
      <c r="AL2" s="304" t="s">
        <v>24</v>
      </c>
      <c r="AM2" s="304"/>
      <c r="AN2" s="304"/>
      <c r="AO2" s="304"/>
      <c r="AP2" s="304"/>
      <c r="AQ2" s="115" t="s">
        <v>25</v>
      </c>
      <c r="AR2" s="126" t="str">
        <f>+H2</f>
        <v>Eylül 2016</v>
      </c>
    </row>
    <row r="3" spans="1:44" ht="23.25" customHeight="1" x14ac:dyDescent="0.2">
      <c r="A3" s="218"/>
      <c r="B3" s="306" t="s">
        <v>132</v>
      </c>
      <c r="C3" s="307"/>
      <c r="D3" s="307"/>
      <c r="E3" s="307"/>
      <c r="F3" s="308"/>
      <c r="G3" s="117" t="s">
        <v>121</v>
      </c>
      <c r="H3" s="161" t="str">
        <f>+'Belirsizlik Hesapları Sonucu '!J3</f>
        <v>04/Nisan 2020</v>
      </c>
      <c r="J3" s="218"/>
      <c r="K3" s="306" t="s">
        <v>132</v>
      </c>
      <c r="L3" s="307"/>
      <c r="M3" s="307"/>
      <c r="N3" s="307"/>
      <c r="O3" s="308"/>
      <c r="P3" s="117" t="s">
        <v>121</v>
      </c>
      <c r="Q3" s="161" t="str">
        <f>+'Belirsizlik Hesapları Sonucu '!J3</f>
        <v>04/Nisan 2020</v>
      </c>
      <c r="S3" s="218"/>
      <c r="T3" s="306" t="s">
        <v>132</v>
      </c>
      <c r="U3" s="307"/>
      <c r="V3" s="307"/>
      <c r="W3" s="307"/>
      <c r="X3" s="308"/>
      <c r="Y3" s="117" t="s">
        <v>121</v>
      </c>
      <c r="Z3" s="161" t="str">
        <f>+'Belirsizlik Hesapları Sonucu '!J3</f>
        <v>04/Nisan 2020</v>
      </c>
      <c r="AB3" s="218"/>
      <c r="AC3" s="306" t="s">
        <v>132</v>
      </c>
      <c r="AD3" s="307"/>
      <c r="AE3" s="307"/>
      <c r="AF3" s="307"/>
      <c r="AG3" s="308"/>
      <c r="AH3" s="117" t="s">
        <v>121</v>
      </c>
      <c r="AI3" s="161" t="str">
        <f>+'Belirsizlik Hesapları Sonucu '!J3</f>
        <v>04/Nisan 2020</v>
      </c>
      <c r="AK3" s="218"/>
      <c r="AL3" s="306" t="s">
        <v>132</v>
      </c>
      <c r="AM3" s="307"/>
      <c r="AN3" s="307"/>
      <c r="AO3" s="307"/>
      <c r="AP3" s="308"/>
      <c r="AQ3" s="117" t="s">
        <v>121</v>
      </c>
      <c r="AR3" s="161" t="str">
        <f>+'Belirsizlik Hesapları Sonucu '!J3</f>
        <v>04/Nisan 2020</v>
      </c>
    </row>
    <row r="4" spans="1:44" ht="18" customHeight="1" x14ac:dyDescent="0.2">
      <c r="A4" s="218"/>
      <c r="B4" s="309"/>
      <c r="C4" s="310"/>
      <c r="D4" s="310"/>
      <c r="E4" s="310"/>
      <c r="F4" s="311"/>
      <c r="G4" s="117" t="s">
        <v>27</v>
      </c>
      <c r="H4" s="162" t="s">
        <v>130</v>
      </c>
      <c r="J4" s="218"/>
      <c r="K4" s="309"/>
      <c r="L4" s="310"/>
      <c r="M4" s="310"/>
      <c r="N4" s="310"/>
      <c r="O4" s="311"/>
      <c r="P4" s="117" t="s">
        <v>27</v>
      </c>
      <c r="Q4" s="127" t="str">
        <f>+H4</f>
        <v xml:space="preserve"> 1/1</v>
      </c>
      <c r="S4" s="218"/>
      <c r="T4" s="309"/>
      <c r="U4" s="310"/>
      <c r="V4" s="310"/>
      <c r="W4" s="310"/>
      <c r="X4" s="311"/>
      <c r="Y4" s="117" t="s">
        <v>27</v>
      </c>
      <c r="Z4" s="127" t="str">
        <f>+H4</f>
        <v xml:space="preserve"> 1/1</v>
      </c>
      <c r="AB4" s="218"/>
      <c r="AC4" s="309"/>
      <c r="AD4" s="310"/>
      <c r="AE4" s="310"/>
      <c r="AF4" s="310"/>
      <c r="AG4" s="311"/>
      <c r="AH4" s="117" t="s">
        <v>27</v>
      </c>
      <c r="AI4" s="127" t="str">
        <f>+H4</f>
        <v xml:space="preserve"> 1/1</v>
      </c>
      <c r="AK4" s="218"/>
      <c r="AL4" s="309"/>
      <c r="AM4" s="310"/>
      <c r="AN4" s="310"/>
      <c r="AO4" s="310"/>
      <c r="AP4" s="311"/>
      <c r="AQ4" s="117" t="s">
        <v>27</v>
      </c>
      <c r="AR4" s="127" t="str">
        <f>+H4</f>
        <v xml:space="preserve"> 1/1</v>
      </c>
    </row>
    <row r="5" spans="1:44" ht="19.5" customHeight="1" x14ac:dyDescent="0.2">
      <c r="A5" s="283" t="s">
        <v>1</v>
      </c>
      <c r="B5" s="194"/>
      <c r="C5" s="289"/>
      <c r="D5" s="290"/>
      <c r="E5" s="290"/>
      <c r="F5" s="290"/>
      <c r="G5" s="290"/>
      <c r="H5" s="291"/>
      <c r="J5" s="283" t="s">
        <v>1</v>
      </c>
      <c r="K5" s="194"/>
      <c r="L5" s="289"/>
      <c r="M5" s="290"/>
      <c r="N5" s="290"/>
      <c r="O5" s="290"/>
      <c r="P5" s="290"/>
      <c r="Q5" s="291"/>
      <c r="S5" s="283" t="s">
        <v>1</v>
      </c>
      <c r="T5" s="194"/>
      <c r="U5" s="286"/>
      <c r="V5" s="287"/>
      <c r="W5" s="287"/>
      <c r="X5" s="287"/>
      <c r="Y5" s="287"/>
      <c r="Z5" s="288"/>
      <c r="AB5" s="283" t="s">
        <v>1</v>
      </c>
      <c r="AC5" s="194"/>
      <c r="AD5" s="286"/>
      <c r="AE5" s="287"/>
      <c r="AF5" s="287"/>
      <c r="AG5" s="287"/>
      <c r="AH5" s="287"/>
      <c r="AI5" s="288"/>
      <c r="AK5" s="283" t="s">
        <v>1</v>
      </c>
      <c r="AL5" s="194"/>
      <c r="AM5" s="286"/>
      <c r="AN5" s="287"/>
      <c r="AO5" s="287"/>
      <c r="AP5" s="287"/>
      <c r="AQ5" s="287"/>
      <c r="AR5" s="288"/>
    </row>
    <row r="6" spans="1:44" ht="33.75" customHeight="1" x14ac:dyDescent="0.2">
      <c r="A6" s="283" t="s">
        <v>15</v>
      </c>
      <c r="B6" s="194"/>
      <c r="C6" s="289"/>
      <c r="D6" s="290"/>
      <c r="E6" s="290"/>
      <c r="F6" s="290"/>
      <c r="G6" s="290"/>
      <c r="H6" s="291"/>
      <c r="J6" s="283" t="s">
        <v>15</v>
      </c>
      <c r="K6" s="194"/>
      <c r="L6" s="289"/>
      <c r="M6" s="290"/>
      <c r="N6" s="290"/>
      <c r="O6" s="290"/>
      <c r="P6" s="290"/>
      <c r="Q6" s="291"/>
      <c r="S6" s="283" t="s">
        <v>15</v>
      </c>
      <c r="T6" s="194"/>
      <c r="U6" s="286"/>
      <c r="V6" s="287"/>
      <c r="W6" s="287"/>
      <c r="X6" s="287"/>
      <c r="Y6" s="287"/>
      <c r="Z6" s="288"/>
      <c r="AB6" s="283" t="s">
        <v>15</v>
      </c>
      <c r="AC6" s="194"/>
      <c r="AD6" s="286"/>
      <c r="AE6" s="287"/>
      <c r="AF6" s="287"/>
      <c r="AG6" s="287"/>
      <c r="AH6" s="287"/>
      <c r="AI6" s="288"/>
      <c r="AK6" s="283" t="s">
        <v>15</v>
      </c>
      <c r="AL6" s="194"/>
      <c r="AM6" s="286"/>
      <c r="AN6" s="287"/>
      <c r="AO6" s="287"/>
      <c r="AP6" s="287"/>
      <c r="AQ6" s="287"/>
      <c r="AR6" s="288"/>
    </row>
    <row r="7" spans="1:44" ht="21" customHeight="1" x14ac:dyDescent="0.2">
      <c r="A7" s="292" t="s">
        <v>37</v>
      </c>
      <c r="B7" s="293"/>
      <c r="C7" s="314"/>
      <c r="D7" s="315"/>
      <c r="E7" s="315"/>
      <c r="F7" s="315"/>
      <c r="G7" s="315"/>
      <c r="H7" s="316"/>
      <c r="J7" s="292" t="s">
        <v>37</v>
      </c>
      <c r="K7" s="293"/>
      <c r="L7" s="314"/>
      <c r="M7" s="315"/>
      <c r="N7" s="315"/>
      <c r="O7" s="315"/>
      <c r="P7" s="315"/>
      <c r="Q7" s="316"/>
      <c r="S7" s="292" t="s">
        <v>37</v>
      </c>
      <c r="T7" s="293"/>
      <c r="U7" s="314"/>
      <c r="V7" s="315"/>
      <c r="W7" s="315"/>
      <c r="X7" s="315"/>
      <c r="Y7" s="315"/>
      <c r="Z7" s="316"/>
      <c r="AB7" s="292" t="s">
        <v>37</v>
      </c>
      <c r="AC7" s="293"/>
      <c r="AD7" s="314"/>
      <c r="AE7" s="315"/>
      <c r="AF7" s="315"/>
      <c r="AG7" s="315"/>
      <c r="AH7" s="315"/>
      <c r="AI7" s="316"/>
      <c r="AK7" s="292" t="s">
        <v>37</v>
      </c>
      <c r="AL7" s="293"/>
      <c r="AM7" s="314"/>
      <c r="AN7" s="315"/>
      <c r="AO7" s="315"/>
      <c r="AP7" s="315"/>
      <c r="AQ7" s="315"/>
      <c r="AR7" s="316"/>
    </row>
    <row r="8" spans="1:44" ht="24.75" customHeight="1" x14ac:dyDescent="0.2">
      <c r="A8" s="283" t="s">
        <v>7</v>
      </c>
      <c r="B8" s="194"/>
      <c r="C8" s="194"/>
      <c r="D8" s="194"/>
      <c r="E8" s="194"/>
      <c r="F8" s="194"/>
      <c r="G8" s="294">
        <f>COUNTA(B13:F13)</f>
        <v>1</v>
      </c>
      <c r="H8" s="295"/>
      <c r="J8" s="283" t="s">
        <v>7</v>
      </c>
      <c r="K8" s="194"/>
      <c r="L8" s="194"/>
      <c r="M8" s="194"/>
      <c r="N8" s="194"/>
      <c r="O8" s="194"/>
      <c r="P8" s="294">
        <f>COUNTA(K13:O13)</f>
        <v>1</v>
      </c>
      <c r="Q8" s="295"/>
      <c r="S8" s="283" t="s">
        <v>7</v>
      </c>
      <c r="T8" s="194"/>
      <c r="U8" s="194"/>
      <c r="V8" s="194"/>
      <c r="W8" s="194"/>
      <c r="X8" s="194"/>
      <c r="Y8" s="294">
        <f>COUNTA(T13:X13)</f>
        <v>1</v>
      </c>
      <c r="Z8" s="295"/>
      <c r="AB8" s="283" t="s">
        <v>7</v>
      </c>
      <c r="AC8" s="194"/>
      <c r="AD8" s="194"/>
      <c r="AE8" s="194"/>
      <c r="AF8" s="194"/>
      <c r="AG8" s="194"/>
      <c r="AH8" s="294">
        <f>COUNTA(AC13:AG13)</f>
        <v>0</v>
      </c>
      <c r="AI8" s="295"/>
      <c r="AK8" s="283" t="s">
        <v>7</v>
      </c>
      <c r="AL8" s="194"/>
      <c r="AM8" s="194"/>
      <c r="AN8" s="194"/>
      <c r="AO8" s="194"/>
      <c r="AP8" s="194"/>
      <c r="AQ8" s="294">
        <f>COUNTA(AL13:AP13)</f>
        <v>0</v>
      </c>
      <c r="AR8" s="295"/>
    </row>
    <row r="9" spans="1:44" ht="20.25" customHeight="1" x14ac:dyDescent="0.2">
      <c r="A9" s="283" t="s">
        <v>16</v>
      </c>
      <c r="B9" s="194"/>
      <c r="C9" s="194"/>
      <c r="D9" s="194"/>
      <c r="E9" s="194"/>
      <c r="F9" s="194"/>
      <c r="G9" s="294">
        <f>COUNTA(B13:B32)</f>
        <v>10</v>
      </c>
      <c r="H9" s="295"/>
      <c r="J9" s="283" t="s">
        <v>16</v>
      </c>
      <c r="K9" s="194"/>
      <c r="L9" s="194"/>
      <c r="M9" s="194"/>
      <c r="N9" s="194"/>
      <c r="O9" s="194"/>
      <c r="P9" s="294">
        <f>COUNTA(K13:K32)</f>
        <v>10</v>
      </c>
      <c r="Q9" s="295"/>
      <c r="S9" s="283" t="s">
        <v>16</v>
      </c>
      <c r="T9" s="194"/>
      <c r="U9" s="194"/>
      <c r="V9" s="194"/>
      <c r="W9" s="194"/>
      <c r="X9" s="194"/>
      <c r="Y9" s="294">
        <f>COUNTA(T13:T32)</f>
        <v>10</v>
      </c>
      <c r="Z9" s="295"/>
      <c r="AB9" s="283" t="s">
        <v>16</v>
      </c>
      <c r="AC9" s="194"/>
      <c r="AD9" s="194"/>
      <c r="AE9" s="194"/>
      <c r="AF9" s="194"/>
      <c r="AG9" s="194"/>
      <c r="AH9" s="294">
        <f>COUNTA(AC13:AC32)</f>
        <v>0</v>
      </c>
      <c r="AI9" s="295"/>
      <c r="AK9" s="283" t="s">
        <v>16</v>
      </c>
      <c r="AL9" s="194"/>
      <c r="AM9" s="194"/>
      <c r="AN9" s="194"/>
      <c r="AO9" s="194"/>
      <c r="AP9" s="194"/>
      <c r="AQ9" s="294">
        <f>COUNTA(AL13:AL32)</f>
        <v>0</v>
      </c>
      <c r="AR9" s="295"/>
    </row>
    <row r="10" spans="1:44" ht="24" customHeight="1" x14ac:dyDescent="0.2">
      <c r="A10" s="283" t="s">
        <v>5</v>
      </c>
      <c r="B10" s="194"/>
      <c r="C10" s="194"/>
      <c r="D10" s="194"/>
      <c r="E10" s="194"/>
      <c r="F10" s="194"/>
      <c r="G10" s="296" t="str">
        <f>+IF(G8=5,2.326,IF(G8=4,2.059,IF(G8=3,1.693,IF(G8=2,1.128,""))))</f>
        <v/>
      </c>
      <c r="H10" s="297"/>
      <c r="J10" s="283" t="s">
        <v>5</v>
      </c>
      <c r="K10" s="194"/>
      <c r="L10" s="194"/>
      <c r="M10" s="194"/>
      <c r="N10" s="194"/>
      <c r="O10" s="194"/>
      <c r="P10" s="296" t="str">
        <f>+IF(P8=5,2.326,IF(P8=4,2.059,IF(P8=3,1.693,IF(P8=2,1.128,""))))</f>
        <v/>
      </c>
      <c r="Q10" s="297"/>
      <c r="S10" s="283" t="s">
        <v>5</v>
      </c>
      <c r="T10" s="194"/>
      <c r="U10" s="194"/>
      <c r="V10" s="194"/>
      <c r="W10" s="194"/>
      <c r="X10" s="194"/>
      <c r="Y10" s="296" t="str">
        <f>+IF(Y8=5,2.326,IF(Y8=4,2.059,IF(Y8=3,1.693,IF(Y8=2,1.128,""))))</f>
        <v/>
      </c>
      <c r="Z10" s="297"/>
      <c r="AB10" s="283" t="s">
        <v>5</v>
      </c>
      <c r="AC10" s="194"/>
      <c r="AD10" s="194"/>
      <c r="AE10" s="194"/>
      <c r="AF10" s="194"/>
      <c r="AG10" s="194"/>
      <c r="AH10" s="296" t="str">
        <f>+IF(AH8=5,2.326,IF(AH8=4,2.059,IF(AH8=3,1.693,IF(AH8=2,1.128,""))))</f>
        <v/>
      </c>
      <c r="AI10" s="297"/>
      <c r="AK10" s="283" t="s">
        <v>5</v>
      </c>
      <c r="AL10" s="194"/>
      <c r="AM10" s="194"/>
      <c r="AN10" s="194"/>
      <c r="AO10" s="194"/>
      <c r="AP10" s="194"/>
      <c r="AQ10" s="296" t="str">
        <f>+IF(AQ8=5,2.326,IF(AQ8=4,2.059,IF(AQ8=3,1.693,IF(AQ8=2,1.128,""))))</f>
        <v/>
      </c>
      <c r="AR10" s="297"/>
    </row>
    <row r="11" spans="1:44" ht="21.75" customHeight="1" x14ac:dyDescent="0.25">
      <c r="A11" s="268" t="s">
        <v>14</v>
      </c>
      <c r="B11" s="269" t="s">
        <v>19</v>
      </c>
      <c r="C11" s="269"/>
      <c r="D11" s="269"/>
      <c r="E11" s="269"/>
      <c r="F11" s="269"/>
      <c r="G11" s="37" t="s">
        <v>12</v>
      </c>
      <c r="H11" s="38" t="s">
        <v>29</v>
      </c>
      <c r="J11" s="268" t="s">
        <v>14</v>
      </c>
      <c r="K11" s="269" t="s">
        <v>19</v>
      </c>
      <c r="L11" s="269"/>
      <c r="M11" s="269"/>
      <c r="N11" s="269"/>
      <c r="O11" s="269"/>
      <c r="P11" s="37" t="s">
        <v>12</v>
      </c>
      <c r="Q11" s="38" t="s">
        <v>29</v>
      </c>
      <c r="R11" s="6"/>
      <c r="S11" s="268" t="s">
        <v>14</v>
      </c>
      <c r="T11" s="269" t="s">
        <v>19</v>
      </c>
      <c r="U11" s="269"/>
      <c r="V11" s="269"/>
      <c r="W11" s="269"/>
      <c r="X11" s="269"/>
      <c r="Y11" s="37" t="s">
        <v>12</v>
      </c>
      <c r="Z11" s="38" t="s">
        <v>29</v>
      </c>
      <c r="AB11" s="268" t="s">
        <v>14</v>
      </c>
      <c r="AC11" s="269" t="s">
        <v>19</v>
      </c>
      <c r="AD11" s="269"/>
      <c r="AE11" s="269"/>
      <c r="AF11" s="269"/>
      <c r="AG11" s="269"/>
      <c r="AH11" s="37" t="s">
        <v>12</v>
      </c>
      <c r="AI11" s="38" t="s">
        <v>29</v>
      </c>
      <c r="AK11" s="268" t="s">
        <v>14</v>
      </c>
      <c r="AL11" s="269" t="s">
        <v>19</v>
      </c>
      <c r="AM11" s="269"/>
      <c r="AN11" s="269"/>
      <c r="AO11" s="269"/>
      <c r="AP11" s="269"/>
      <c r="AQ11" s="37" t="s">
        <v>12</v>
      </c>
      <c r="AR11" s="38" t="s">
        <v>29</v>
      </c>
    </row>
    <row r="12" spans="1:44" ht="24" customHeight="1" x14ac:dyDescent="0.2">
      <c r="A12" s="268"/>
      <c r="B12" s="77">
        <v>1</v>
      </c>
      <c r="C12" s="77">
        <v>2</v>
      </c>
      <c r="D12" s="77">
        <v>3</v>
      </c>
      <c r="E12" s="77">
        <v>4</v>
      </c>
      <c r="F12" s="77">
        <v>5</v>
      </c>
      <c r="G12" s="80"/>
      <c r="H12" s="40"/>
      <c r="J12" s="268"/>
      <c r="K12" s="77">
        <v>1</v>
      </c>
      <c r="L12" s="77">
        <v>2</v>
      </c>
      <c r="M12" s="77">
        <v>3</v>
      </c>
      <c r="N12" s="77">
        <v>4</v>
      </c>
      <c r="O12" s="77">
        <v>5</v>
      </c>
      <c r="P12" s="80"/>
      <c r="Q12" s="31"/>
      <c r="R12" s="7"/>
      <c r="S12" s="268"/>
      <c r="T12" s="77">
        <v>1</v>
      </c>
      <c r="U12" s="77">
        <v>2</v>
      </c>
      <c r="V12" s="77">
        <v>3</v>
      </c>
      <c r="W12" s="77">
        <v>4</v>
      </c>
      <c r="X12" s="77">
        <v>5</v>
      </c>
      <c r="Y12" s="80"/>
      <c r="Z12" s="31"/>
      <c r="AB12" s="268"/>
      <c r="AC12" s="77">
        <v>1</v>
      </c>
      <c r="AD12" s="77">
        <v>2</v>
      </c>
      <c r="AE12" s="77">
        <v>3</v>
      </c>
      <c r="AF12" s="77">
        <v>4</v>
      </c>
      <c r="AG12" s="77">
        <v>5</v>
      </c>
      <c r="AH12" s="80"/>
      <c r="AI12" s="31"/>
      <c r="AK12" s="268"/>
      <c r="AL12" s="77">
        <v>1</v>
      </c>
      <c r="AM12" s="77">
        <v>2</v>
      </c>
      <c r="AN12" s="77">
        <v>3</v>
      </c>
      <c r="AO12" s="77">
        <v>4</v>
      </c>
      <c r="AP12" s="77">
        <v>5</v>
      </c>
      <c r="AQ12" s="80"/>
      <c r="AR12" s="31"/>
    </row>
    <row r="13" spans="1:44" ht="24" customHeight="1" x14ac:dyDescent="0.2">
      <c r="A13" s="32">
        <v>1</v>
      </c>
      <c r="B13" s="33">
        <v>996</v>
      </c>
      <c r="C13" s="33"/>
      <c r="D13" s="33"/>
      <c r="E13" s="33"/>
      <c r="F13" s="33"/>
      <c r="G13" s="34">
        <f>IF(B13="","",AVERAGE(B13:F13))</f>
        <v>996</v>
      </c>
      <c r="H13" s="35" t="str">
        <f>IF(C13="","",MAX(B13:F13)-MIN(B13:F13))</f>
        <v/>
      </c>
      <c r="J13" s="32">
        <v>1</v>
      </c>
      <c r="K13" s="33">
        <v>151</v>
      </c>
      <c r="L13" s="33"/>
      <c r="M13" s="33"/>
      <c r="N13" s="33"/>
      <c r="O13" s="33"/>
      <c r="P13" s="34">
        <f t="shared" ref="P13:P32" si="0">IF(K13="","",AVERAGE(K13:O13))</f>
        <v>151</v>
      </c>
      <c r="Q13" s="35" t="str">
        <f>IF(L13="","",MAX(K13:O13)-MIN(K13:O13))</f>
        <v/>
      </c>
      <c r="R13" s="1"/>
      <c r="S13" s="32">
        <v>1</v>
      </c>
      <c r="T13" s="33">
        <v>150.30000000000001</v>
      </c>
      <c r="U13" s="33"/>
      <c r="V13" s="33"/>
      <c r="W13" s="33"/>
      <c r="X13" s="33"/>
      <c r="Y13" s="34">
        <f>IF(T13="","",AVERAGE(T13:X13))</f>
        <v>150.30000000000001</v>
      </c>
      <c r="Z13" s="35" t="str">
        <f>IF(U13="","",MAX(T13:X13)-MIN(T13:X13))</f>
        <v/>
      </c>
      <c r="AB13" s="32">
        <v>1</v>
      </c>
      <c r="AC13" s="33"/>
      <c r="AD13" s="33"/>
      <c r="AE13" s="33"/>
      <c r="AF13" s="33"/>
      <c r="AG13" s="33"/>
      <c r="AH13" s="34" t="str">
        <f>IF(AC13="","",AVERAGE(AC13:AG13))</f>
        <v/>
      </c>
      <c r="AI13" s="35" t="str">
        <f>IF(AD13="","",MAX(AC13:AG13)-MIN(AC13:AG13))</f>
        <v/>
      </c>
      <c r="AK13" s="32">
        <v>1</v>
      </c>
      <c r="AL13" s="33"/>
      <c r="AM13" s="33"/>
      <c r="AN13" s="33"/>
      <c r="AO13" s="33"/>
      <c r="AP13" s="33"/>
      <c r="AQ13" s="34" t="str">
        <f>IF(AL13="","",AVERAGE(AL13:AP13))</f>
        <v/>
      </c>
      <c r="AR13" s="35" t="str">
        <f>IF(AM13="","",MAX(AL13:AP13)-MIN(AL13:AP13))</f>
        <v/>
      </c>
    </row>
    <row r="14" spans="1:44" ht="24" customHeight="1" x14ac:dyDescent="0.2">
      <c r="A14" s="32">
        <v>2</v>
      </c>
      <c r="B14" s="33">
        <v>1023</v>
      </c>
      <c r="C14" s="33"/>
      <c r="D14" s="33"/>
      <c r="E14" s="33"/>
      <c r="F14" s="33"/>
      <c r="G14" s="34">
        <f t="shared" ref="G14:G32" si="1">IF(B14="","",AVERAGE(B14:F14))</f>
        <v>1023</v>
      </c>
      <c r="H14" s="35" t="str">
        <f t="shared" ref="H14:H32" si="2">IF(C14="","",MAX(B14:F14)-MIN(B14:F14))</f>
        <v/>
      </c>
      <c r="J14" s="32">
        <v>2</v>
      </c>
      <c r="K14" s="33">
        <v>149</v>
      </c>
      <c r="L14" s="33"/>
      <c r="M14" s="33"/>
      <c r="N14" s="33"/>
      <c r="O14" s="33"/>
      <c r="P14" s="34">
        <f t="shared" si="0"/>
        <v>149</v>
      </c>
      <c r="Q14" s="35" t="str">
        <f t="shared" ref="Q14:Q32" si="3">IF(L14="","",MAX(K14:O14)-MIN(K14:O14))</f>
        <v/>
      </c>
      <c r="R14" s="1"/>
      <c r="S14" s="32">
        <v>2</v>
      </c>
      <c r="T14" s="33">
        <v>149.80000000000001</v>
      </c>
      <c r="U14" s="33"/>
      <c r="V14" s="33"/>
      <c r="W14" s="33"/>
      <c r="X14" s="33"/>
      <c r="Y14" s="34">
        <f t="shared" ref="Y14:Y32" si="4">IF(T14="","",AVERAGE(T14:X14))</f>
        <v>149.80000000000001</v>
      </c>
      <c r="Z14" s="35" t="str">
        <f t="shared" ref="Z14:Z32" si="5">IF(U14="","",MAX(T14:X14)-MIN(T14:X14))</f>
        <v/>
      </c>
      <c r="AB14" s="32">
        <v>2</v>
      </c>
      <c r="AC14" s="33"/>
      <c r="AD14" s="33"/>
      <c r="AE14" s="33"/>
      <c r="AF14" s="33"/>
      <c r="AG14" s="33"/>
      <c r="AH14" s="34" t="str">
        <f t="shared" ref="AH14:AH32" si="6">IF(AC14="","",AVERAGE(AC14:AG14))</f>
        <v/>
      </c>
      <c r="AI14" s="35" t="str">
        <f t="shared" ref="AI14:AI32" si="7">IF(AD14="","",MAX(AC14:AG14)-MIN(AC14:AG14))</f>
        <v/>
      </c>
      <c r="AK14" s="32">
        <v>2</v>
      </c>
      <c r="AL14" s="33"/>
      <c r="AM14" s="33"/>
      <c r="AN14" s="33"/>
      <c r="AO14" s="33"/>
      <c r="AP14" s="33"/>
      <c r="AQ14" s="34" t="str">
        <f t="shared" ref="AQ14:AQ32" si="8">IF(AL14="","",AVERAGE(AL14:AP14))</f>
        <v/>
      </c>
      <c r="AR14" s="35" t="str">
        <f t="shared" ref="AR14:AR32" si="9">IF(AM14="","",MAX(AL14:AP14)-MIN(AL14:AP14))</f>
        <v/>
      </c>
    </row>
    <row r="15" spans="1:44" ht="24" customHeight="1" x14ac:dyDescent="0.2">
      <c r="A15" s="32">
        <v>3</v>
      </c>
      <c r="B15" s="33">
        <v>945</v>
      </c>
      <c r="C15" s="33"/>
      <c r="D15" s="33"/>
      <c r="E15" s="33"/>
      <c r="F15" s="33"/>
      <c r="G15" s="34">
        <f t="shared" si="1"/>
        <v>945</v>
      </c>
      <c r="H15" s="35" t="str">
        <f t="shared" si="2"/>
        <v/>
      </c>
      <c r="J15" s="32">
        <v>3</v>
      </c>
      <c r="K15" s="33">
        <v>151</v>
      </c>
      <c r="L15" s="33"/>
      <c r="M15" s="33"/>
      <c r="N15" s="33"/>
      <c r="O15" s="33"/>
      <c r="P15" s="34">
        <f t="shared" si="0"/>
        <v>151</v>
      </c>
      <c r="Q15" s="35" t="str">
        <f t="shared" si="3"/>
        <v/>
      </c>
      <c r="R15" s="1"/>
      <c r="S15" s="32">
        <v>3</v>
      </c>
      <c r="T15" s="33">
        <v>150.19999999999999</v>
      </c>
      <c r="U15" s="33"/>
      <c r="V15" s="33"/>
      <c r="W15" s="33"/>
      <c r="X15" s="33"/>
      <c r="Y15" s="34">
        <f t="shared" si="4"/>
        <v>150.19999999999999</v>
      </c>
      <c r="Z15" s="35" t="str">
        <f t="shared" si="5"/>
        <v/>
      </c>
      <c r="AB15" s="32">
        <v>3</v>
      </c>
      <c r="AC15" s="33"/>
      <c r="AD15" s="33"/>
      <c r="AE15" s="33"/>
      <c r="AF15" s="33"/>
      <c r="AG15" s="33"/>
      <c r="AH15" s="34" t="str">
        <f t="shared" si="6"/>
        <v/>
      </c>
      <c r="AI15" s="35" t="str">
        <f t="shared" si="7"/>
        <v/>
      </c>
      <c r="AK15" s="32">
        <v>3</v>
      </c>
      <c r="AL15" s="33"/>
      <c r="AM15" s="33"/>
      <c r="AN15" s="33"/>
      <c r="AO15" s="33"/>
      <c r="AP15" s="33"/>
      <c r="AQ15" s="34" t="str">
        <f t="shared" si="8"/>
        <v/>
      </c>
      <c r="AR15" s="35" t="str">
        <f t="shared" si="9"/>
        <v/>
      </c>
    </row>
    <row r="16" spans="1:44" ht="24" customHeight="1" x14ac:dyDescent="0.2">
      <c r="A16" s="32">
        <v>4</v>
      </c>
      <c r="B16" s="33">
        <v>932</v>
      </c>
      <c r="C16" s="33"/>
      <c r="D16" s="33"/>
      <c r="E16" s="33"/>
      <c r="F16" s="33"/>
      <c r="G16" s="34">
        <f t="shared" si="1"/>
        <v>932</v>
      </c>
      <c r="H16" s="35" t="str">
        <f t="shared" si="2"/>
        <v/>
      </c>
      <c r="J16" s="32">
        <v>4</v>
      </c>
      <c r="K16" s="33">
        <v>148</v>
      </c>
      <c r="L16" s="33"/>
      <c r="M16" s="33"/>
      <c r="N16" s="33"/>
      <c r="O16" s="33"/>
      <c r="P16" s="34">
        <f t="shared" si="0"/>
        <v>148</v>
      </c>
      <c r="Q16" s="35" t="str">
        <f t="shared" si="3"/>
        <v/>
      </c>
      <c r="R16" s="1"/>
      <c r="S16" s="32">
        <v>4</v>
      </c>
      <c r="T16" s="33">
        <v>151.19999999999999</v>
      </c>
      <c r="U16" s="33"/>
      <c r="V16" s="33"/>
      <c r="W16" s="33"/>
      <c r="X16" s="33"/>
      <c r="Y16" s="34">
        <f t="shared" si="4"/>
        <v>151.19999999999999</v>
      </c>
      <c r="Z16" s="35" t="str">
        <f t="shared" si="5"/>
        <v/>
      </c>
      <c r="AB16" s="32">
        <v>4</v>
      </c>
      <c r="AC16" s="33"/>
      <c r="AD16" s="33"/>
      <c r="AE16" s="33"/>
      <c r="AF16" s="33"/>
      <c r="AG16" s="33"/>
      <c r="AH16" s="34" t="str">
        <f t="shared" si="6"/>
        <v/>
      </c>
      <c r="AI16" s="35" t="str">
        <f t="shared" si="7"/>
        <v/>
      </c>
      <c r="AK16" s="32">
        <v>4</v>
      </c>
      <c r="AL16" s="33"/>
      <c r="AM16" s="33"/>
      <c r="AN16" s="33"/>
      <c r="AO16" s="33"/>
      <c r="AP16" s="33"/>
      <c r="AQ16" s="34" t="str">
        <f t="shared" si="8"/>
        <v/>
      </c>
      <c r="AR16" s="35" t="str">
        <f t="shared" si="9"/>
        <v/>
      </c>
    </row>
    <row r="17" spans="1:44" ht="24" customHeight="1" x14ac:dyDescent="0.2">
      <c r="A17" s="32">
        <v>5</v>
      </c>
      <c r="B17" s="33">
        <v>952</v>
      </c>
      <c r="C17" s="33"/>
      <c r="D17" s="33"/>
      <c r="E17" s="33"/>
      <c r="F17" s="33"/>
      <c r="G17" s="34">
        <f t="shared" si="1"/>
        <v>952</v>
      </c>
      <c r="H17" s="35" t="str">
        <f t="shared" si="2"/>
        <v/>
      </c>
      <c r="J17" s="32">
        <v>5</v>
      </c>
      <c r="K17" s="33">
        <v>150.6</v>
      </c>
      <c r="L17" s="33"/>
      <c r="M17" s="33"/>
      <c r="N17" s="33"/>
      <c r="O17" s="33"/>
      <c r="P17" s="34">
        <f t="shared" si="0"/>
        <v>150.6</v>
      </c>
      <c r="Q17" s="35" t="str">
        <f t="shared" si="3"/>
        <v/>
      </c>
      <c r="R17" s="1"/>
      <c r="S17" s="32">
        <v>5</v>
      </c>
      <c r="T17" s="33">
        <v>150.30000000000001</v>
      </c>
      <c r="U17" s="33"/>
      <c r="V17" s="33"/>
      <c r="W17" s="33"/>
      <c r="X17" s="33"/>
      <c r="Y17" s="34">
        <f t="shared" si="4"/>
        <v>150.30000000000001</v>
      </c>
      <c r="Z17" s="35" t="str">
        <f t="shared" si="5"/>
        <v/>
      </c>
      <c r="AB17" s="32">
        <v>5</v>
      </c>
      <c r="AC17" s="33"/>
      <c r="AD17" s="33"/>
      <c r="AE17" s="33"/>
      <c r="AF17" s="33"/>
      <c r="AG17" s="33"/>
      <c r="AH17" s="34" t="str">
        <f t="shared" si="6"/>
        <v/>
      </c>
      <c r="AI17" s="35" t="str">
        <f t="shared" si="7"/>
        <v/>
      </c>
      <c r="AK17" s="32">
        <v>5</v>
      </c>
      <c r="AL17" s="33"/>
      <c r="AM17" s="33"/>
      <c r="AN17" s="33"/>
      <c r="AO17" s="33"/>
      <c r="AP17" s="33"/>
      <c r="AQ17" s="34" t="str">
        <f t="shared" si="8"/>
        <v/>
      </c>
      <c r="AR17" s="35" t="str">
        <f t="shared" si="9"/>
        <v/>
      </c>
    </row>
    <row r="18" spans="1:44" ht="24" customHeight="1" x14ac:dyDescent="0.2">
      <c r="A18" s="32">
        <v>6</v>
      </c>
      <c r="B18" s="33">
        <v>960</v>
      </c>
      <c r="C18" s="33"/>
      <c r="D18" s="33"/>
      <c r="E18" s="33"/>
      <c r="F18" s="33"/>
      <c r="G18" s="34">
        <f t="shared" si="1"/>
        <v>960</v>
      </c>
      <c r="H18" s="35" t="str">
        <f t="shared" si="2"/>
        <v/>
      </c>
      <c r="J18" s="32">
        <v>6</v>
      </c>
      <c r="K18" s="33">
        <v>148.5</v>
      </c>
      <c r="L18" s="33"/>
      <c r="M18" s="33"/>
      <c r="N18" s="33"/>
      <c r="O18" s="33"/>
      <c r="P18" s="34">
        <f t="shared" si="0"/>
        <v>148.5</v>
      </c>
      <c r="Q18" s="35" t="str">
        <f t="shared" si="3"/>
        <v/>
      </c>
      <c r="R18" s="1"/>
      <c r="S18" s="32">
        <v>6</v>
      </c>
      <c r="T18" s="33">
        <v>149.80000000000001</v>
      </c>
      <c r="U18" s="33"/>
      <c r="V18" s="33"/>
      <c r="W18" s="33"/>
      <c r="X18" s="33"/>
      <c r="Y18" s="34">
        <f t="shared" si="4"/>
        <v>149.80000000000001</v>
      </c>
      <c r="Z18" s="35" t="str">
        <f t="shared" si="5"/>
        <v/>
      </c>
      <c r="AB18" s="32">
        <v>6</v>
      </c>
      <c r="AC18" s="33"/>
      <c r="AD18" s="33"/>
      <c r="AE18" s="33"/>
      <c r="AF18" s="33"/>
      <c r="AG18" s="33"/>
      <c r="AH18" s="34" t="str">
        <f t="shared" si="6"/>
        <v/>
      </c>
      <c r="AI18" s="35" t="str">
        <f t="shared" si="7"/>
        <v/>
      </c>
      <c r="AK18" s="32">
        <v>6</v>
      </c>
      <c r="AL18" s="33"/>
      <c r="AM18" s="33"/>
      <c r="AN18" s="33"/>
      <c r="AO18" s="33"/>
      <c r="AP18" s="33"/>
      <c r="AQ18" s="34" t="str">
        <f t="shared" si="8"/>
        <v/>
      </c>
      <c r="AR18" s="35" t="str">
        <f t="shared" si="9"/>
        <v/>
      </c>
    </row>
    <row r="19" spans="1:44" ht="24" customHeight="1" x14ac:dyDescent="0.2">
      <c r="A19" s="32">
        <v>7</v>
      </c>
      <c r="B19" s="33">
        <v>927.4</v>
      </c>
      <c r="C19" s="33"/>
      <c r="D19" s="33"/>
      <c r="E19" s="33"/>
      <c r="F19" s="33"/>
      <c r="G19" s="34">
        <f t="shared" si="1"/>
        <v>927.4</v>
      </c>
      <c r="H19" s="35" t="str">
        <f t="shared" si="2"/>
        <v/>
      </c>
      <c r="J19" s="32">
        <v>7</v>
      </c>
      <c r="K19" s="33">
        <v>148.613333333333</v>
      </c>
      <c r="L19" s="33"/>
      <c r="M19" s="33"/>
      <c r="N19" s="33"/>
      <c r="O19" s="33"/>
      <c r="P19" s="34">
        <f t="shared" si="0"/>
        <v>148.613333333333</v>
      </c>
      <c r="Q19" s="35" t="str">
        <f t="shared" si="3"/>
        <v/>
      </c>
      <c r="R19" s="1"/>
      <c r="S19" s="32">
        <v>7</v>
      </c>
      <c r="T19" s="33">
        <v>150.26666666666699</v>
      </c>
      <c r="U19" s="33"/>
      <c r="V19" s="33"/>
      <c r="W19" s="33"/>
      <c r="X19" s="33"/>
      <c r="Y19" s="34">
        <f t="shared" si="4"/>
        <v>150.26666666666699</v>
      </c>
      <c r="Z19" s="35" t="str">
        <f t="shared" si="5"/>
        <v/>
      </c>
      <c r="AB19" s="32">
        <v>7</v>
      </c>
      <c r="AC19" s="33"/>
      <c r="AD19" s="33"/>
      <c r="AE19" s="33"/>
      <c r="AF19" s="33"/>
      <c r="AG19" s="33"/>
      <c r="AH19" s="34" t="str">
        <f t="shared" si="6"/>
        <v/>
      </c>
      <c r="AI19" s="35" t="str">
        <f t="shared" si="7"/>
        <v/>
      </c>
      <c r="AK19" s="32">
        <v>7</v>
      </c>
      <c r="AL19" s="33"/>
      <c r="AM19" s="33"/>
      <c r="AN19" s="33"/>
      <c r="AO19" s="33"/>
      <c r="AP19" s="33"/>
      <c r="AQ19" s="34" t="str">
        <f t="shared" si="8"/>
        <v/>
      </c>
      <c r="AR19" s="35" t="str">
        <f t="shared" si="9"/>
        <v/>
      </c>
    </row>
    <row r="20" spans="1:44" ht="24" customHeight="1" x14ac:dyDescent="0.2">
      <c r="A20" s="32">
        <v>8</v>
      </c>
      <c r="B20" s="33">
        <v>915.8</v>
      </c>
      <c r="C20" s="33"/>
      <c r="D20" s="33"/>
      <c r="E20" s="33"/>
      <c r="F20" s="33"/>
      <c r="G20" s="34">
        <f t="shared" si="1"/>
        <v>915.8</v>
      </c>
      <c r="H20" s="35" t="str">
        <f t="shared" si="2"/>
        <v/>
      </c>
      <c r="J20" s="32">
        <v>8</v>
      </c>
      <c r="K20" s="33">
        <v>148.307619047619</v>
      </c>
      <c r="L20" s="33"/>
      <c r="M20" s="33"/>
      <c r="N20" s="33"/>
      <c r="O20" s="33"/>
      <c r="P20" s="34">
        <f t="shared" si="0"/>
        <v>148.307619047619</v>
      </c>
      <c r="Q20" s="35" t="str">
        <f t="shared" si="3"/>
        <v/>
      </c>
      <c r="R20" s="1"/>
      <c r="S20" s="32">
        <v>8</v>
      </c>
      <c r="T20" s="33">
        <v>150.26666666666699</v>
      </c>
      <c r="U20" s="33"/>
      <c r="V20" s="33"/>
      <c r="W20" s="33"/>
      <c r="X20" s="33"/>
      <c r="Y20" s="34">
        <f t="shared" si="4"/>
        <v>150.26666666666699</v>
      </c>
      <c r="Z20" s="35" t="str">
        <f t="shared" si="5"/>
        <v/>
      </c>
      <c r="AB20" s="32">
        <v>8</v>
      </c>
      <c r="AC20" s="33"/>
      <c r="AD20" s="33"/>
      <c r="AE20" s="33"/>
      <c r="AF20" s="33"/>
      <c r="AG20" s="33"/>
      <c r="AH20" s="34" t="str">
        <f t="shared" si="6"/>
        <v/>
      </c>
      <c r="AI20" s="35" t="str">
        <f t="shared" si="7"/>
        <v/>
      </c>
      <c r="AK20" s="32">
        <v>8</v>
      </c>
      <c r="AL20" s="33"/>
      <c r="AM20" s="33"/>
      <c r="AN20" s="33"/>
      <c r="AO20" s="33"/>
      <c r="AP20" s="33"/>
      <c r="AQ20" s="34" t="str">
        <f t="shared" si="8"/>
        <v/>
      </c>
      <c r="AR20" s="35" t="str">
        <f t="shared" si="9"/>
        <v/>
      </c>
    </row>
    <row r="21" spans="1:44" ht="24" customHeight="1" x14ac:dyDescent="0.2">
      <c r="A21" s="32">
        <v>9</v>
      </c>
      <c r="B21" s="33">
        <v>904.2</v>
      </c>
      <c r="C21" s="33"/>
      <c r="D21" s="33"/>
      <c r="E21" s="33"/>
      <c r="F21" s="33"/>
      <c r="G21" s="34">
        <f t="shared" si="1"/>
        <v>904.2</v>
      </c>
      <c r="H21" s="35" t="str">
        <f t="shared" si="2"/>
        <v/>
      </c>
      <c r="J21" s="32">
        <v>9</v>
      </c>
      <c r="K21" s="33">
        <v>148.001904761905</v>
      </c>
      <c r="L21" s="33"/>
      <c r="M21" s="33"/>
      <c r="N21" s="33"/>
      <c r="O21" s="33"/>
      <c r="P21" s="34">
        <f t="shared" si="0"/>
        <v>148.001904761905</v>
      </c>
      <c r="Q21" s="35" t="str">
        <f t="shared" si="3"/>
        <v/>
      </c>
      <c r="R21" s="1"/>
      <c r="S21" s="32">
        <v>9</v>
      </c>
      <c r="T21" s="33">
        <v>150.26666666666699</v>
      </c>
      <c r="U21" s="33"/>
      <c r="V21" s="33"/>
      <c r="W21" s="33"/>
      <c r="X21" s="33"/>
      <c r="Y21" s="34">
        <f t="shared" si="4"/>
        <v>150.26666666666699</v>
      </c>
      <c r="Z21" s="35" t="str">
        <f t="shared" si="5"/>
        <v/>
      </c>
      <c r="AB21" s="32">
        <v>9</v>
      </c>
      <c r="AC21" s="33"/>
      <c r="AD21" s="33"/>
      <c r="AE21" s="33"/>
      <c r="AF21" s="33"/>
      <c r="AG21" s="33"/>
      <c r="AH21" s="34" t="str">
        <f t="shared" si="6"/>
        <v/>
      </c>
      <c r="AI21" s="35" t="str">
        <f t="shared" si="7"/>
        <v/>
      </c>
      <c r="AK21" s="32">
        <v>9</v>
      </c>
      <c r="AL21" s="33"/>
      <c r="AM21" s="33"/>
      <c r="AN21" s="33"/>
      <c r="AO21" s="33"/>
      <c r="AP21" s="33"/>
      <c r="AQ21" s="34" t="str">
        <f t="shared" si="8"/>
        <v/>
      </c>
      <c r="AR21" s="35" t="str">
        <f t="shared" si="9"/>
        <v/>
      </c>
    </row>
    <row r="22" spans="1:44" ht="24" customHeight="1" x14ac:dyDescent="0.2">
      <c r="A22" s="32">
        <v>10</v>
      </c>
      <c r="B22" s="33">
        <v>892.6</v>
      </c>
      <c r="C22" s="33"/>
      <c r="D22" s="33"/>
      <c r="E22" s="33"/>
      <c r="F22" s="33"/>
      <c r="G22" s="34">
        <f t="shared" si="1"/>
        <v>892.6</v>
      </c>
      <c r="H22" s="35" t="str">
        <f t="shared" si="2"/>
        <v/>
      </c>
      <c r="J22" s="32">
        <v>10</v>
      </c>
      <c r="K22" s="33">
        <v>147.69619047619</v>
      </c>
      <c r="L22" s="33"/>
      <c r="M22" s="33"/>
      <c r="N22" s="33"/>
      <c r="O22" s="33"/>
      <c r="P22" s="34">
        <f t="shared" si="0"/>
        <v>147.69619047619</v>
      </c>
      <c r="Q22" s="35" t="str">
        <f t="shared" si="3"/>
        <v/>
      </c>
      <c r="R22" s="1"/>
      <c r="S22" s="32">
        <v>10</v>
      </c>
      <c r="T22" s="33">
        <v>150.26666666666699</v>
      </c>
      <c r="U22" s="33"/>
      <c r="V22" s="33"/>
      <c r="W22" s="33"/>
      <c r="X22" s="33"/>
      <c r="Y22" s="34">
        <f t="shared" si="4"/>
        <v>150.26666666666699</v>
      </c>
      <c r="Z22" s="35" t="str">
        <f t="shared" si="5"/>
        <v/>
      </c>
      <c r="AB22" s="32">
        <v>10</v>
      </c>
      <c r="AC22" s="33"/>
      <c r="AD22" s="33"/>
      <c r="AE22" s="33"/>
      <c r="AF22" s="33"/>
      <c r="AG22" s="33"/>
      <c r="AH22" s="34" t="str">
        <f t="shared" si="6"/>
        <v/>
      </c>
      <c r="AI22" s="35" t="str">
        <f t="shared" si="7"/>
        <v/>
      </c>
      <c r="AK22" s="32">
        <v>10</v>
      </c>
      <c r="AL22" s="33"/>
      <c r="AM22" s="33"/>
      <c r="AN22" s="33"/>
      <c r="AO22" s="33"/>
      <c r="AP22" s="33"/>
      <c r="AQ22" s="34" t="str">
        <f t="shared" si="8"/>
        <v/>
      </c>
      <c r="AR22" s="35" t="str">
        <f t="shared" si="9"/>
        <v/>
      </c>
    </row>
    <row r="23" spans="1:44" ht="24" customHeight="1" x14ac:dyDescent="0.2">
      <c r="A23" s="32">
        <v>11</v>
      </c>
      <c r="B23" s="33"/>
      <c r="C23" s="33"/>
      <c r="D23" s="33"/>
      <c r="E23" s="33"/>
      <c r="F23" s="33"/>
      <c r="G23" s="34" t="str">
        <f t="shared" si="1"/>
        <v/>
      </c>
      <c r="H23" s="35" t="str">
        <f t="shared" si="2"/>
        <v/>
      </c>
      <c r="J23" s="32">
        <v>11</v>
      </c>
      <c r="K23" s="33"/>
      <c r="L23" s="33"/>
      <c r="M23" s="33"/>
      <c r="N23" s="33"/>
      <c r="O23" s="33"/>
      <c r="P23" s="34" t="str">
        <f t="shared" si="0"/>
        <v/>
      </c>
      <c r="Q23" s="35" t="str">
        <f t="shared" si="3"/>
        <v/>
      </c>
      <c r="R23" s="1"/>
      <c r="S23" s="32">
        <v>11</v>
      </c>
      <c r="T23" s="33"/>
      <c r="U23" s="33"/>
      <c r="V23" s="33"/>
      <c r="W23" s="33"/>
      <c r="X23" s="33"/>
      <c r="Y23" s="34" t="str">
        <f t="shared" si="4"/>
        <v/>
      </c>
      <c r="Z23" s="35" t="str">
        <f t="shared" si="5"/>
        <v/>
      </c>
      <c r="AB23" s="32">
        <v>11</v>
      </c>
      <c r="AC23" s="33"/>
      <c r="AD23" s="33"/>
      <c r="AE23" s="33"/>
      <c r="AF23" s="33"/>
      <c r="AG23" s="33"/>
      <c r="AH23" s="34" t="str">
        <f t="shared" si="6"/>
        <v/>
      </c>
      <c r="AI23" s="35" t="str">
        <f t="shared" si="7"/>
        <v/>
      </c>
      <c r="AK23" s="32">
        <v>11</v>
      </c>
      <c r="AL23" s="33"/>
      <c r="AM23" s="33"/>
      <c r="AN23" s="33"/>
      <c r="AO23" s="33"/>
      <c r="AP23" s="33"/>
      <c r="AQ23" s="34" t="str">
        <f t="shared" si="8"/>
        <v/>
      </c>
      <c r="AR23" s="35" t="str">
        <f t="shared" si="9"/>
        <v/>
      </c>
    </row>
    <row r="24" spans="1:44" ht="24" customHeight="1" x14ac:dyDescent="0.2">
      <c r="A24" s="32">
        <v>12</v>
      </c>
      <c r="B24" s="33"/>
      <c r="C24" s="33"/>
      <c r="D24" s="33"/>
      <c r="E24" s="33"/>
      <c r="F24" s="33"/>
      <c r="G24" s="34" t="str">
        <f t="shared" si="1"/>
        <v/>
      </c>
      <c r="H24" s="35" t="str">
        <f t="shared" si="2"/>
        <v/>
      </c>
      <c r="J24" s="32">
        <v>12</v>
      </c>
      <c r="K24" s="33"/>
      <c r="L24" s="33"/>
      <c r="M24" s="33"/>
      <c r="N24" s="33"/>
      <c r="O24" s="33"/>
      <c r="P24" s="34" t="str">
        <f t="shared" si="0"/>
        <v/>
      </c>
      <c r="Q24" s="35" t="str">
        <f t="shared" si="3"/>
        <v/>
      </c>
      <c r="R24" s="1"/>
      <c r="S24" s="32">
        <v>12</v>
      </c>
      <c r="T24" s="33"/>
      <c r="U24" s="33"/>
      <c r="V24" s="33"/>
      <c r="W24" s="33"/>
      <c r="X24" s="33"/>
      <c r="Y24" s="34" t="str">
        <f t="shared" si="4"/>
        <v/>
      </c>
      <c r="Z24" s="35" t="str">
        <f t="shared" si="5"/>
        <v/>
      </c>
      <c r="AB24" s="32">
        <v>12</v>
      </c>
      <c r="AC24" s="33"/>
      <c r="AD24" s="33"/>
      <c r="AE24" s="33"/>
      <c r="AF24" s="33"/>
      <c r="AG24" s="33"/>
      <c r="AH24" s="34" t="str">
        <f t="shared" si="6"/>
        <v/>
      </c>
      <c r="AI24" s="35" t="str">
        <f t="shared" si="7"/>
        <v/>
      </c>
      <c r="AK24" s="32">
        <v>12</v>
      </c>
      <c r="AL24" s="33"/>
      <c r="AM24" s="33"/>
      <c r="AN24" s="33"/>
      <c r="AO24" s="33"/>
      <c r="AP24" s="33"/>
      <c r="AQ24" s="34" t="str">
        <f t="shared" si="8"/>
        <v/>
      </c>
      <c r="AR24" s="35" t="str">
        <f t="shared" si="9"/>
        <v/>
      </c>
    </row>
    <row r="25" spans="1:44" ht="24" customHeight="1" x14ac:dyDescent="0.2">
      <c r="A25" s="32">
        <v>13</v>
      </c>
      <c r="B25" s="33"/>
      <c r="C25" s="33"/>
      <c r="D25" s="33"/>
      <c r="E25" s="33"/>
      <c r="F25" s="33"/>
      <c r="G25" s="34" t="str">
        <f t="shared" si="1"/>
        <v/>
      </c>
      <c r="H25" s="35" t="str">
        <f t="shared" si="2"/>
        <v/>
      </c>
      <c r="J25" s="32">
        <v>13</v>
      </c>
      <c r="K25" s="33"/>
      <c r="L25" s="33"/>
      <c r="M25" s="33"/>
      <c r="N25" s="33"/>
      <c r="O25" s="33"/>
      <c r="P25" s="34" t="str">
        <f t="shared" si="0"/>
        <v/>
      </c>
      <c r="Q25" s="35" t="str">
        <f t="shared" si="3"/>
        <v/>
      </c>
      <c r="R25" s="1"/>
      <c r="S25" s="32">
        <v>13</v>
      </c>
      <c r="T25" s="33"/>
      <c r="U25" s="33"/>
      <c r="V25" s="33"/>
      <c r="W25" s="33"/>
      <c r="X25" s="33"/>
      <c r="Y25" s="34" t="str">
        <f t="shared" si="4"/>
        <v/>
      </c>
      <c r="Z25" s="35" t="str">
        <f t="shared" si="5"/>
        <v/>
      </c>
      <c r="AB25" s="32">
        <v>13</v>
      </c>
      <c r="AC25" s="33"/>
      <c r="AD25" s="33"/>
      <c r="AE25" s="33"/>
      <c r="AF25" s="33"/>
      <c r="AG25" s="33"/>
      <c r="AH25" s="34" t="str">
        <f t="shared" si="6"/>
        <v/>
      </c>
      <c r="AI25" s="35" t="str">
        <f t="shared" si="7"/>
        <v/>
      </c>
      <c r="AK25" s="32">
        <v>13</v>
      </c>
      <c r="AL25" s="33"/>
      <c r="AM25" s="33"/>
      <c r="AN25" s="33"/>
      <c r="AO25" s="33"/>
      <c r="AP25" s="33"/>
      <c r="AQ25" s="34" t="str">
        <f t="shared" si="8"/>
        <v/>
      </c>
      <c r="AR25" s="35" t="str">
        <f t="shared" si="9"/>
        <v/>
      </c>
    </row>
    <row r="26" spans="1:44" ht="24" customHeight="1" x14ac:dyDescent="0.2">
      <c r="A26" s="32">
        <v>14</v>
      </c>
      <c r="B26" s="33"/>
      <c r="C26" s="33"/>
      <c r="D26" s="33"/>
      <c r="E26" s="33"/>
      <c r="F26" s="33"/>
      <c r="G26" s="34" t="str">
        <f t="shared" si="1"/>
        <v/>
      </c>
      <c r="H26" s="35" t="str">
        <f t="shared" si="2"/>
        <v/>
      </c>
      <c r="J26" s="32">
        <v>14</v>
      </c>
      <c r="K26" s="33"/>
      <c r="L26" s="33"/>
      <c r="M26" s="33"/>
      <c r="N26" s="33"/>
      <c r="O26" s="33"/>
      <c r="P26" s="34" t="str">
        <f t="shared" si="0"/>
        <v/>
      </c>
      <c r="Q26" s="35" t="str">
        <f t="shared" si="3"/>
        <v/>
      </c>
      <c r="R26" s="1"/>
      <c r="S26" s="32">
        <v>14</v>
      </c>
      <c r="T26" s="33"/>
      <c r="U26" s="33"/>
      <c r="V26" s="33"/>
      <c r="W26" s="33"/>
      <c r="X26" s="33"/>
      <c r="Y26" s="34" t="str">
        <f t="shared" si="4"/>
        <v/>
      </c>
      <c r="Z26" s="35" t="str">
        <f t="shared" si="5"/>
        <v/>
      </c>
      <c r="AB26" s="32">
        <v>14</v>
      </c>
      <c r="AC26" s="33"/>
      <c r="AD26" s="33"/>
      <c r="AE26" s="33"/>
      <c r="AF26" s="33"/>
      <c r="AG26" s="33"/>
      <c r="AH26" s="34" t="str">
        <f t="shared" si="6"/>
        <v/>
      </c>
      <c r="AI26" s="35" t="str">
        <f t="shared" si="7"/>
        <v/>
      </c>
      <c r="AK26" s="32">
        <v>14</v>
      </c>
      <c r="AL26" s="33"/>
      <c r="AM26" s="33"/>
      <c r="AN26" s="33"/>
      <c r="AO26" s="33"/>
      <c r="AP26" s="33"/>
      <c r="AQ26" s="34" t="str">
        <f t="shared" si="8"/>
        <v/>
      </c>
      <c r="AR26" s="35" t="str">
        <f t="shared" si="9"/>
        <v/>
      </c>
    </row>
    <row r="27" spans="1:44" ht="24" customHeight="1" x14ac:dyDescent="0.2">
      <c r="A27" s="32">
        <v>15</v>
      </c>
      <c r="B27" s="33"/>
      <c r="C27" s="33"/>
      <c r="D27" s="33"/>
      <c r="E27" s="33"/>
      <c r="F27" s="33"/>
      <c r="G27" s="34" t="str">
        <f t="shared" si="1"/>
        <v/>
      </c>
      <c r="H27" s="35" t="str">
        <f t="shared" si="2"/>
        <v/>
      </c>
      <c r="J27" s="32">
        <v>15</v>
      </c>
      <c r="K27" s="33"/>
      <c r="L27" s="33"/>
      <c r="M27" s="33"/>
      <c r="N27" s="33"/>
      <c r="O27" s="33"/>
      <c r="P27" s="34" t="str">
        <f t="shared" si="0"/>
        <v/>
      </c>
      <c r="Q27" s="35" t="str">
        <f t="shared" si="3"/>
        <v/>
      </c>
      <c r="R27" s="1"/>
      <c r="S27" s="32">
        <v>15</v>
      </c>
      <c r="T27" s="33"/>
      <c r="U27" s="33"/>
      <c r="V27" s="33"/>
      <c r="W27" s="33"/>
      <c r="X27" s="33"/>
      <c r="Y27" s="34" t="str">
        <f t="shared" si="4"/>
        <v/>
      </c>
      <c r="Z27" s="35" t="str">
        <f t="shared" si="5"/>
        <v/>
      </c>
      <c r="AB27" s="32">
        <v>15</v>
      </c>
      <c r="AC27" s="33"/>
      <c r="AD27" s="33"/>
      <c r="AE27" s="33"/>
      <c r="AF27" s="33"/>
      <c r="AG27" s="33"/>
      <c r="AH27" s="34" t="str">
        <f t="shared" si="6"/>
        <v/>
      </c>
      <c r="AI27" s="35" t="str">
        <f t="shared" si="7"/>
        <v/>
      </c>
      <c r="AK27" s="32">
        <v>15</v>
      </c>
      <c r="AL27" s="33"/>
      <c r="AM27" s="33"/>
      <c r="AN27" s="33"/>
      <c r="AO27" s="33"/>
      <c r="AP27" s="33"/>
      <c r="AQ27" s="34" t="str">
        <f t="shared" si="8"/>
        <v/>
      </c>
      <c r="AR27" s="35" t="str">
        <f t="shared" si="9"/>
        <v/>
      </c>
    </row>
    <row r="28" spans="1:44" ht="24" customHeight="1" x14ac:dyDescent="0.2">
      <c r="A28" s="32">
        <v>16</v>
      </c>
      <c r="B28" s="33"/>
      <c r="C28" s="33"/>
      <c r="D28" s="33"/>
      <c r="E28" s="33"/>
      <c r="F28" s="33"/>
      <c r="G28" s="34" t="str">
        <f t="shared" si="1"/>
        <v/>
      </c>
      <c r="H28" s="35" t="str">
        <f t="shared" si="2"/>
        <v/>
      </c>
      <c r="J28" s="32">
        <v>16</v>
      </c>
      <c r="K28" s="33"/>
      <c r="L28" s="33"/>
      <c r="M28" s="33"/>
      <c r="N28" s="33"/>
      <c r="O28" s="33"/>
      <c r="P28" s="34" t="str">
        <f t="shared" si="0"/>
        <v/>
      </c>
      <c r="Q28" s="35" t="str">
        <f t="shared" si="3"/>
        <v/>
      </c>
      <c r="R28" s="1"/>
      <c r="S28" s="32">
        <v>16</v>
      </c>
      <c r="T28" s="33"/>
      <c r="U28" s="33"/>
      <c r="V28" s="33"/>
      <c r="W28" s="33"/>
      <c r="X28" s="33"/>
      <c r="Y28" s="34" t="str">
        <f t="shared" si="4"/>
        <v/>
      </c>
      <c r="Z28" s="35" t="str">
        <f t="shared" si="5"/>
        <v/>
      </c>
      <c r="AB28" s="32">
        <v>16</v>
      </c>
      <c r="AC28" s="33"/>
      <c r="AD28" s="33"/>
      <c r="AE28" s="33"/>
      <c r="AF28" s="33"/>
      <c r="AG28" s="33"/>
      <c r="AH28" s="34" t="str">
        <f t="shared" si="6"/>
        <v/>
      </c>
      <c r="AI28" s="35" t="str">
        <f t="shared" si="7"/>
        <v/>
      </c>
      <c r="AK28" s="32">
        <v>16</v>
      </c>
      <c r="AL28" s="33"/>
      <c r="AM28" s="33"/>
      <c r="AN28" s="33"/>
      <c r="AO28" s="33"/>
      <c r="AP28" s="33"/>
      <c r="AQ28" s="34" t="str">
        <f t="shared" si="8"/>
        <v/>
      </c>
      <c r="AR28" s="35" t="str">
        <f t="shared" si="9"/>
        <v/>
      </c>
    </row>
    <row r="29" spans="1:44" ht="24" customHeight="1" x14ac:dyDescent="0.2">
      <c r="A29" s="32">
        <v>17</v>
      </c>
      <c r="B29" s="33"/>
      <c r="C29" s="33"/>
      <c r="D29" s="33"/>
      <c r="E29" s="33"/>
      <c r="F29" s="33"/>
      <c r="G29" s="34" t="str">
        <f t="shared" si="1"/>
        <v/>
      </c>
      <c r="H29" s="35" t="str">
        <f t="shared" si="2"/>
        <v/>
      </c>
      <c r="J29" s="32">
        <v>17</v>
      </c>
      <c r="K29" s="33"/>
      <c r="L29" s="33"/>
      <c r="M29" s="33"/>
      <c r="N29" s="33"/>
      <c r="O29" s="33"/>
      <c r="P29" s="34" t="str">
        <f t="shared" si="0"/>
        <v/>
      </c>
      <c r="Q29" s="35" t="str">
        <f t="shared" si="3"/>
        <v/>
      </c>
      <c r="R29" s="1"/>
      <c r="S29" s="32">
        <v>17</v>
      </c>
      <c r="T29" s="33"/>
      <c r="U29" s="33"/>
      <c r="V29" s="33"/>
      <c r="W29" s="33"/>
      <c r="X29" s="33"/>
      <c r="Y29" s="34" t="str">
        <f t="shared" si="4"/>
        <v/>
      </c>
      <c r="Z29" s="35" t="str">
        <f t="shared" si="5"/>
        <v/>
      </c>
      <c r="AB29" s="32">
        <v>17</v>
      </c>
      <c r="AC29" s="33"/>
      <c r="AD29" s="33"/>
      <c r="AE29" s="33"/>
      <c r="AF29" s="33"/>
      <c r="AG29" s="33"/>
      <c r="AH29" s="34" t="str">
        <f t="shared" si="6"/>
        <v/>
      </c>
      <c r="AI29" s="35" t="str">
        <f t="shared" si="7"/>
        <v/>
      </c>
      <c r="AK29" s="32">
        <v>17</v>
      </c>
      <c r="AL29" s="33"/>
      <c r="AM29" s="33"/>
      <c r="AN29" s="33"/>
      <c r="AO29" s="33"/>
      <c r="AP29" s="33"/>
      <c r="AQ29" s="34" t="str">
        <f t="shared" si="8"/>
        <v/>
      </c>
      <c r="AR29" s="35" t="str">
        <f t="shared" si="9"/>
        <v/>
      </c>
    </row>
    <row r="30" spans="1:44" ht="24" customHeight="1" x14ac:dyDescent="0.2">
      <c r="A30" s="32">
        <v>18</v>
      </c>
      <c r="B30" s="33"/>
      <c r="C30" s="33"/>
      <c r="D30" s="33"/>
      <c r="E30" s="33"/>
      <c r="F30" s="33"/>
      <c r="G30" s="34" t="str">
        <f t="shared" si="1"/>
        <v/>
      </c>
      <c r="H30" s="35" t="str">
        <f t="shared" si="2"/>
        <v/>
      </c>
      <c r="J30" s="32">
        <v>18</v>
      </c>
      <c r="K30" s="33"/>
      <c r="L30" s="33"/>
      <c r="M30" s="33"/>
      <c r="N30" s="33"/>
      <c r="O30" s="33"/>
      <c r="P30" s="34" t="str">
        <f t="shared" si="0"/>
        <v/>
      </c>
      <c r="Q30" s="35" t="str">
        <f t="shared" si="3"/>
        <v/>
      </c>
      <c r="R30" s="1"/>
      <c r="S30" s="32">
        <v>18</v>
      </c>
      <c r="T30" s="33"/>
      <c r="U30" s="33"/>
      <c r="V30" s="33"/>
      <c r="W30" s="33"/>
      <c r="X30" s="33"/>
      <c r="Y30" s="34" t="str">
        <f t="shared" si="4"/>
        <v/>
      </c>
      <c r="Z30" s="35" t="str">
        <f t="shared" si="5"/>
        <v/>
      </c>
      <c r="AB30" s="32">
        <v>18</v>
      </c>
      <c r="AC30" s="33"/>
      <c r="AD30" s="33"/>
      <c r="AE30" s="33"/>
      <c r="AF30" s="33"/>
      <c r="AG30" s="33"/>
      <c r="AH30" s="34" t="str">
        <f t="shared" si="6"/>
        <v/>
      </c>
      <c r="AI30" s="35" t="str">
        <f t="shared" si="7"/>
        <v/>
      </c>
      <c r="AK30" s="32">
        <v>18</v>
      </c>
      <c r="AL30" s="33"/>
      <c r="AM30" s="33"/>
      <c r="AN30" s="33"/>
      <c r="AO30" s="33"/>
      <c r="AP30" s="33"/>
      <c r="AQ30" s="34" t="str">
        <f t="shared" si="8"/>
        <v/>
      </c>
      <c r="AR30" s="35" t="str">
        <f t="shared" si="9"/>
        <v/>
      </c>
    </row>
    <row r="31" spans="1:44" ht="24" customHeight="1" x14ac:dyDescent="0.2">
      <c r="A31" s="32">
        <v>19</v>
      </c>
      <c r="B31" s="33"/>
      <c r="C31" s="33"/>
      <c r="D31" s="33"/>
      <c r="E31" s="33"/>
      <c r="F31" s="33"/>
      <c r="G31" s="34" t="str">
        <f t="shared" si="1"/>
        <v/>
      </c>
      <c r="H31" s="35" t="str">
        <f t="shared" si="2"/>
        <v/>
      </c>
      <c r="J31" s="32">
        <v>19</v>
      </c>
      <c r="K31" s="33"/>
      <c r="L31" s="33"/>
      <c r="M31" s="33"/>
      <c r="N31" s="33"/>
      <c r="O31" s="33"/>
      <c r="P31" s="34" t="str">
        <f t="shared" si="0"/>
        <v/>
      </c>
      <c r="Q31" s="35" t="str">
        <f t="shared" si="3"/>
        <v/>
      </c>
      <c r="R31" s="2"/>
      <c r="S31" s="32">
        <v>19</v>
      </c>
      <c r="T31" s="33"/>
      <c r="U31" s="33"/>
      <c r="V31" s="33"/>
      <c r="W31" s="33"/>
      <c r="X31" s="33"/>
      <c r="Y31" s="34" t="str">
        <f t="shared" si="4"/>
        <v/>
      </c>
      <c r="Z31" s="35" t="str">
        <f t="shared" si="5"/>
        <v/>
      </c>
      <c r="AB31" s="32">
        <v>19</v>
      </c>
      <c r="AC31" s="33"/>
      <c r="AD31" s="33"/>
      <c r="AE31" s="33"/>
      <c r="AF31" s="33"/>
      <c r="AG31" s="33"/>
      <c r="AH31" s="34" t="str">
        <f t="shared" si="6"/>
        <v/>
      </c>
      <c r="AI31" s="35" t="str">
        <f t="shared" si="7"/>
        <v/>
      </c>
      <c r="AK31" s="32">
        <v>19</v>
      </c>
      <c r="AL31" s="33"/>
      <c r="AM31" s="33"/>
      <c r="AN31" s="33"/>
      <c r="AO31" s="33"/>
      <c r="AP31" s="33"/>
      <c r="AQ31" s="34" t="str">
        <f t="shared" si="8"/>
        <v/>
      </c>
      <c r="AR31" s="35" t="str">
        <f t="shared" si="9"/>
        <v/>
      </c>
    </row>
    <row r="32" spans="1:44" ht="24" customHeight="1" x14ac:dyDescent="0.2">
      <c r="A32" s="32">
        <v>20</v>
      </c>
      <c r="B32" s="33"/>
      <c r="C32" s="33"/>
      <c r="D32" s="33"/>
      <c r="E32" s="33"/>
      <c r="F32" s="33"/>
      <c r="G32" s="34" t="str">
        <f t="shared" si="1"/>
        <v/>
      </c>
      <c r="H32" s="35" t="str">
        <f t="shared" si="2"/>
        <v/>
      </c>
      <c r="J32" s="32">
        <v>20</v>
      </c>
      <c r="K32" s="33"/>
      <c r="L32" s="33"/>
      <c r="M32" s="33"/>
      <c r="N32" s="33"/>
      <c r="O32" s="33"/>
      <c r="P32" s="34" t="str">
        <f t="shared" si="0"/>
        <v/>
      </c>
      <c r="Q32" s="35" t="str">
        <f t="shared" si="3"/>
        <v/>
      </c>
      <c r="R32" s="2"/>
      <c r="S32" s="32">
        <v>20</v>
      </c>
      <c r="T32" s="33"/>
      <c r="U32" s="33"/>
      <c r="V32" s="33"/>
      <c r="W32" s="33"/>
      <c r="X32" s="33"/>
      <c r="Y32" s="34" t="str">
        <f t="shared" si="4"/>
        <v/>
      </c>
      <c r="Z32" s="35" t="str">
        <f t="shared" si="5"/>
        <v/>
      </c>
      <c r="AB32" s="32">
        <v>20</v>
      </c>
      <c r="AC32" s="33"/>
      <c r="AD32" s="33"/>
      <c r="AE32" s="33"/>
      <c r="AF32" s="33"/>
      <c r="AG32" s="33"/>
      <c r="AH32" s="34" t="str">
        <f t="shared" si="6"/>
        <v/>
      </c>
      <c r="AI32" s="35" t="str">
        <f t="shared" si="7"/>
        <v/>
      </c>
      <c r="AK32" s="32">
        <v>20</v>
      </c>
      <c r="AL32" s="33"/>
      <c r="AM32" s="33"/>
      <c r="AN32" s="33"/>
      <c r="AO32" s="33"/>
      <c r="AP32" s="33"/>
      <c r="AQ32" s="34" t="str">
        <f t="shared" si="8"/>
        <v/>
      </c>
      <c r="AR32" s="35" t="str">
        <f t="shared" si="9"/>
        <v/>
      </c>
    </row>
    <row r="33" spans="1:44" ht="24" customHeight="1" x14ac:dyDescent="0.2">
      <c r="A33" s="270" t="s">
        <v>33</v>
      </c>
      <c r="B33" s="271"/>
      <c r="C33" s="271"/>
      <c r="D33" s="272"/>
      <c r="E33" s="81"/>
      <c r="F33" s="81"/>
      <c r="G33" s="275">
        <f>IF(G8=0,"",AVERAGE(G13:G32))</f>
        <v>944.8</v>
      </c>
      <c r="H33" s="276"/>
      <c r="J33" s="270" t="s">
        <v>33</v>
      </c>
      <c r="K33" s="271"/>
      <c r="L33" s="271"/>
      <c r="M33" s="272"/>
      <c r="N33" s="81"/>
      <c r="O33" s="81"/>
      <c r="P33" s="275">
        <f>IF(P8=0,"",AVERAGE(P13:P32))</f>
        <v>149.0719047619047</v>
      </c>
      <c r="Q33" s="276"/>
      <c r="R33" s="3"/>
      <c r="S33" s="270" t="s">
        <v>33</v>
      </c>
      <c r="T33" s="271"/>
      <c r="U33" s="271"/>
      <c r="V33" s="272"/>
      <c r="W33" s="81"/>
      <c r="X33" s="81"/>
      <c r="Y33" s="275">
        <f>IF(Y8=0,"",AVERAGE(Y13:Y32))</f>
        <v>150.26666666666674</v>
      </c>
      <c r="Z33" s="276"/>
      <c r="AB33" s="270" t="s">
        <v>33</v>
      </c>
      <c r="AC33" s="271"/>
      <c r="AD33" s="271"/>
      <c r="AE33" s="272"/>
      <c r="AF33" s="81"/>
      <c r="AG33" s="81"/>
      <c r="AH33" s="275" t="str">
        <f>IF(AH8=0,"",AVERAGE(AH13:AH32))</f>
        <v/>
      </c>
      <c r="AI33" s="276"/>
      <c r="AK33" s="270" t="s">
        <v>33</v>
      </c>
      <c r="AL33" s="271"/>
      <c r="AM33" s="271"/>
      <c r="AN33" s="272"/>
      <c r="AO33" s="81"/>
      <c r="AP33" s="81"/>
      <c r="AQ33" s="275" t="str">
        <f>IF(AQ8=0,"",AVERAGE(AQ13:AQ32))</f>
        <v/>
      </c>
      <c r="AR33" s="276"/>
    </row>
    <row r="34" spans="1:44" ht="24" customHeight="1" x14ac:dyDescent="0.2">
      <c r="A34" s="270" t="s">
        <v>30</v>
      </c>
      <c r="B34" s="271"/>
      <c r="C34" s="271"/>
      <c r="D34" s="272"/>
      <c r="E34" s="81"/>
      <c r="F34" s="81"/>
      <c r="G34" s="275" t="str">
        <f>IF(H13="","",AVERAGE(H13:H32))</f>
        <v/>
      </c>
      <c r="H34" s="276"/>
      <c r="J34" s="270" t="s">
        <v>30</v>
      </c>
      <c r="K34" s="271"/>
      <c r="L34" s="271"/>
      <c r="M34" s="272"/>
      <c r="N34" s="81"/>
      <c r="O34" s="81"/>
      <c r="P34" s="275" t="str">
        <f>IF(Q13="","",AVERAGE(Q13:Q32))</f>
        <v/>
      </c>
      <c r="Q34" s="276"/>
      <c r="R34" s="3"/>
      <c r="S34" s="270" t="s">
        <v>30</v>
      </c>
      <c r="T34" s="271"/>
      <c r="U34" s="271"/>
      <c r="V34" s="272"/>
      <c r="W34" s="81"/>
      <c r="X34" s="81"/>
      <c r="Y34" s="275" t="str">
        <f>IF(Z13="","",AVERAGE(Z13:Z32))</f>
        <v/>
      </c>
      <c r="Z34" s="276"/>
      <c r="AB34" s="270" t="s">
        <v>30</v>
      </c>
      <c r="AC34" s="271"/>
      <c r="AD34" s="271"/>
      <c r="AE34" s="272"/>
      <c r="AF34" s="81"/>
      <c r="AG34" s="81"/>
      <c r="AH34" s="275" t="str">
        <f>IF(AI13="","",AVERAGE(AI13:AI32))</f>
        <v/>
      </c>
      <c r="AI34" s="276"/>
      <c r="AK34" s="270" t="s">
        <v>30</v>
      </c>
      <c r="AL34" s="271"/>
      <c r="AM34" s="271"/>
      <c r="AN34" s="272"/>
      <c r="AO34" s="81"/>
      <c r="AP34" s="81"/>
      <c r="AQ34" s="275" t="str">
        <f>IF(AR13="","",AVERAGE(AR13:AR32))</f>
        <v/>
      </c>
      <c r="AR34" s="276"/>
    </row>
    <row r="35" spans="1:44" ht="24" customHeight="1" x14ac:dyDescent="0.2">
      <c r="A35" s="273" t="s">
        <v>31</v>
      </c>
      <c r="B35" s="274"/>
      <c r="C35" s="274"/>
      <c r="D35" s="274"/>
      <c r="E35" s="81" t="s">
        <v>32</v>
      </c>
      <c r="F35" s="81"/>
      <c r="G35" s="277" t="str">
        <f>+G10</f>
        <v/>
      </c>
      <c r="H35" s="278"/>
      <c r="J35" s="273" t="s">
        <v>31</v>
      </c>
      <c r="K35" s="274"/>
      <c r="L35" s="274"/>
      <c r="M35" s="274"/>
      <c r="N35" s="81" t="s">
        <v>32</v>
      </c>
      <c r="O35" s="81"/>
      <c r="P35" s="277" t="str">
        <f>+P10</f>
        <v/>
      </c>
      <c r="Q35" s="278"/>
      <c r="R35" s="3"/>
      <c r="S35" s="273" t="s">
        <v>31</v>
      </c>
      <c r="T35" s="274"/>
      <c r="U35" s="274"/>
      <c r="V35" s="274"/>
      <c r="W35" s="81" t="s">
        <v>32</v>
      </c>
      <c r="X35" s="81"/>
      <c r="Y35" s="277" t="str">
        <f>+Y10</f>
        <v/>
      </c>
      <c r="Z35" s="278"/>
      <c r="AB35" s="273" t="s">
        <v>34</v>
      </c>
      <c r="AC35" s="274"/>
      <c r="AD35" s="274"/>
      <c r="AE35" s="274"/>
      <c r="AF35" s="81" t="s">
        <v>32</v>
      </c>
      <c r="AG35" s="81"/>
      <c r="AH35" s="277" t="str">
        <f>+AH10</f>
        <v/>
      </c>
      <c r="AI35" s="278"/>
      <c r="AK35" s="273" t="s">
        <v>31</v>
      </c>
      <c r="AL35" s="274"/>
      <c r="AM35" s="274"/>
      <c r="AN35" s="274"/>
      <c r="AO35" s="81" t="s">
        <v>32</v>
      </c>
      <c r="AP35" s="81"/>
      <c r="AQ35" s="277" t="str">
        <f>+AQ10</f>
        <v/>
      </c>
      <c r="AR35" s="278"/>
    </row>
    <row r="36" spans="1:44" ht="24" customHeight="1" x14ac:dyDescent="0.2">
      <c r="A36" s="279" t="s">
        <v>19</v>
      </c>
      <c r="B36" s="280"/>
      <c r="C36" s="280"/>
      <c r="D36" s="280"/>
      <c r="E36" s="81"/>
      <c r="F36" s="81"/>
      <c r="G36" s="277">
        <f>IF(G8=0,"",G9)</f>
        <v>10</v>
      </c>
      <c r="H36" s="278"/>
      <c r="J36" s="312" t="s">
        <v>19</v>
      </c>
      <c r="K36" s="313"/>
      <c r="L36" s="313"/>
      <c r="M36" s="313"/>
      <c r="N36" s="81"/>
      <c r="O36" s="81"/>
      <c r="P36" s="277">
        <f>IF(P8=0,"",P9)</f>
        <v>10</v>
      </c>
      <c r="Q36" s="278"/>
      <c r="R36" s="3"/>
      <c r="S36" s="312" t="s">
        <v>19</v>
      </c>
      <c r="T36" s="313"/>
      <c r="U36" s="313"/>
      <c r="V36" s="313"/>
      <c r="W36" s="81"/>
      <c r="X36" s="81"/>
      <c r="Y36" s="277">
        <f>IF(Y8=0,"",Y9)</f>
        <v>10</v>
      </c>
      <c r="Z36" s="278"/>
      <c r="AB36" s="312" t="s">
        <v>19</v>
      </c>
      <c r="AC36" s="313"/>
      <c r="AD36" s="313"/>
      <c r="AE36" s="313"/>
      <c r="AF36" s="81"/>
      <c r="AG36" s="81"/>
      <c r="AH36" s="277" t="str">
        <f>IF(AH8=0,"",AH9)</f>
        <v/>
      </c>
      <c r="AI36" s="278"/>
      <c r="AK36" s="312" t="s">
        <v>19</v>
      </c>
      <c r="AL36" s="313"/>
      <c r="AM36" s="313"/>
      <c r="AN36" s="313"/>
      <c r="AO36" s="81"/>
      <c r="AP36" s="81"/>
      <c r="AQ36" s="277" t="str">
        <f>IF(AQ8=0,"",AQ9)</f>
        <v/>
      </c>
      <c r="AR36" s="278"/>
    </row>
    <row r="37" spans="1:44" ht="30" customHeight="1" x14ac:dyDescent="0.2">
      <c r="A37" s="273" t="s">
        <v>6</v>
      </c>
      <c r="B37" s="274"/>
      <c r="C37" s="274"/>
      <c r="D37" s="274"/>
      <c r="E37" s="81"/>
      <c r="F37" s="81"/>
      <c r="G37" s="277">
        <f>IF(G8=1,STDEV(B13:F30),IF(G8=0,"",G34/G35))</f>
        <v>40.415068696932551</v>
      </c>
      <c r="H37" s="278"/>
      <c r="J37" s="300" t="s">
        <v>6</v>
      </c>
      <c r="K37" s="301"/>
      <c r="L37" s="301"/>
      <c r="M37" s="301"/>
      <c r="N37" s="81"/>
      <c r="O37" s="81"/>
      <c r="P37" s="277">
        <f>IF(P8=1,STDEV(K13:O30),IF(P8=0,"",P34/P35))</f>
        <v>1.2945747017273128</v>
      </c>
      <c r="Q37" s="278"/>
      <c r="R37" s="3"/>
      <c r="S37" s="300" t="s">
        <v>6</v>
      </c>
      <c r="T37" s="301"/>
      <c r="U37" s="301"/>
      <c r="V37" s="301"/>
      <c r="W37" s="81"/>
      <c r="X37" s="81"/>
      <c r="Y37" s="277">
        <f>IF(Y8=1,STDEV(T13:X30),IF(Y8=0,"",Y34/Y35))</f>
        <v>0.38200252083712954</v>
      </c>
      <c r="Z37" s="278"/>
      <c r="AB37" s="300" t="s">
        <v>6</v>
      </c>
      <c r="AC37" s="301"/>
      <c r="AD37" s="301"/>
      <c r="AE37" s="301"/>
      <c r="AF37" s="81"/>
      <c r="AG37" s="81"/>
      <c r="AH37" s="277" t="str">
        <f>IF(AH8=1,STDEV(AC13:AG30),IF(AH8=0,"",AH34/AH35))</f>
        <v/>
      </c>
      <c r="AI37" s="278"/>
      <c r="AK37" s="300" t="s">
        <v>6</v>
      </c>
      <c r="AL37" s="301"/>
      <c r="AM37" s="301"/>
      <c r="AN37" s="301"/>
      <c r="AO37" s="81"/>
      <c r="AP37" s="81"/>
      <c r="AQ37" s="277" t="str">
        <f>IF(AQ8=1,STDEV(AL13:AP30),IF(AQ8=0,"",AQ34/AQ35))</f>
        <v/>
      </c>
      <c r="AR37" s="278"/>
    </row>
    <row r="38" spans="1:44" ht="30" customHeight="1" thickBot="1" x14ac:dyDescent="0.25">
      <c r="A38" s="281" t="s">
        <v>2</v>
      </c>
      <c r="B38" s="282"/>
      <c r="C38" s="282"/>
      <c r="D38" s="282"/>
      <c r="E38" s="36"/>
      <c r="F38" s="36"/>
      <c r="G38" s="284">
        <f>IF(G8=1,G37/SQRT(G9),IF(G33="","",G37/SQRT(G36)))</f>
        <v>12.780366887448016</v>
      </c>
      <c r="H38" s="285"/>
      <c r="J38" s="302" t="s">
        <v>2</v>
      </c>
      <c r="K38" s="303"/>
      <c r="L38" s="303"/>
      <c r="M38" s="303"/>
      <c r="N38" s="36"/>
      <c r="O38" s="36"/>
      <c r="P38" s="284">
        <f>IF(P8=1,P37/SQRT(P9),IF(P33="","",P37/SQRT(P36)))</f>
        <v>0.4093804658691424</v>
      </c>
      <c r="Q38" s="285"/>
      <c r="R38" s="4"/>
      <c r="S38" s="302" t="s">
        <v>2</v>
      </c>
      <c r="T38" s="303"/>
      <c r="U38" s="303"/>
      <c r="V38" s="303"/>
      <c r="W38" s="36"/>
      <c r="X38" s="36"/>
      <c r="Y38" s="284">
        <f>IF(Y8=1,Y37/SQRT(Y9),IF(Y33="","",Y37/SQRT(Y36)))</f>
        <v>0.12079980377712606</v>
      </c>
      <c r="Z38" s="285"/>
      <c r="AB38" s="302" t="s">
        <v>2</v>
      </c>
      <c r="AC38" s="303"/>
      <c r="AD38" s="303"/>
      <c r="AE38" s="303"/>
      <c r="AF38" s="36"/>
      <c r="AG38" s="36"/>
      <c r="AH38" s="284" t="str">
        <f>IF(AH8=1,AH37/SQRT(AH9),IF(AH33="","",AH37/SQRT(AH36)))</f>
        <v/>
      </c>
      <c r="AI38" s="285"/>
      <c r="AK38" s="302" t="s">
        <v>2</v>
      </c>
      <c r="AL38" s="303"/>
      <c r="AM38" s="303"/>
      <c r="AN38" s="303"/>
      <c r="AO38" s="36"/>
      <c r="AP38" s="36"/>
      <c r="AQ38" s="284" t="str">
        <f>IF(AQ8=1,AQ37/SQRT(AQ9),IF(AQ33="","",AQ37/SQRT(AQ36)))</f>
        <v/>
      </c>
      <c r="AR38" s="285"/>
    </row>
    <row r="39" spans="1:44" s="41" customFormat="1" ht="15" x14ac:dyDescent="0.2">
      <c r="A39" s="156" t="s">
        <v>122</v>
      </c>
      <c r="B39" s="156"/>
      <c r="C39" s="299" t="s">
        <v>149</v>
      </c>
      <c r="D39" s="299"/>
      <c r="E39" s="299"/>
      <c r="F39" s="8"/>
      <c r="G39" s="8"/>
      <c r="H39" s="8"/>
      <c r="J39" s="104" t="str">
        <f>+A39</f>
        <v>F 0 16 00 70</v>
      </c>
      <c r="K39" s="104"/>
      <c r="L39" s="104" t="str">
        <f>+C39</f>
        <v>Rev 04 / 0420</v>
      </c>
      <c r="M39" s="105"/>
      <c r="N39" s="105"/>
      <c r="O39" s="8"/>
      <c r="P39" s="8"/>
      <c r="Q39" s="8"/>
      <c r="S39" s="104" t="str">
        <f>+A39</f>
        <v>F 0 16 00 70</v>
      </c>
      <c r="T39" s="104"/>
      <c r="U39" s="215" t="str">
        <f>+C39</f>
        <v>Rev 04 / 0420</v>
      </c>
      <c r="V39" s="215"/>
      <c r="W39" s="215"/>
      <c r="X39" s="8"/>
      <c r="Y39" s="8"/>
      <c r="Z39" s="8"/>
      <c r="AB39" s="104" t="str">
        <f>+A39</f>
        <v>F 0 16 00 70</v>
      </c>
      <c r="AC39" s="104"/>
      <c r="AD39" s="215" t="str">
        <f>+C39</f>
        <v>Rev 04 / 0420</v>
      </c>
      <c r="AE39" s="215"/>
      <c r="AF39" s="215"/>
      <c r="AG39" s="8"/>
      <c r="AH39" s="8"/>
      <c r="AI39" s="8"/>
      <c r="AK39" s="104" t="str">
        <f>+A39</f>
        <v>F 0 16 00 70</v>
      </c>
      <c r="AL39" s="104"/>
      <c r="AM39" s="215" t="str">
        <f>+C39</f>
        <v>Rev 04 / 0420</v>
      </c>
      <c r="AN39" s="215"/>
      <c r="AO39" s="215"/>
      <c r="AP39" s="8"/>
      <c r="AQ39" s="8"/>
      <c r="AR39" s="8"/>
    </row>
  </sheetData>
  <mergeCells count="154">
    <mergeCell ref="AB8:AG8"/>
    <mergeCell ref="AB10:AG10"/>
    <mergeCell ref="AK7:AL7"/>
    <mergeCell ref="AK6:AL6"/>
    <mergeCell ref="AQ8:AR8"/>
    <mergeCell ref="AQ9:AR9"/>
    <mergeCell ref="AM7:AR7"/>
    <mergeCell ref="A7:B7"/>
    <mergeCell ref="C7:H7"/>
    <mergeCell ref="J7:K7"/>
    <mergeCell ref="L7:Q7"/>
    <mergeCell ref="S7:T7"/>
    <mergeCell ref="U7:Z7"/>
    <mergeCell ref="AB7:AC7"/>
    <mergeCell ref="AK5:AL5"/>
    <mergeCell ref="U6:Z6"/>
    <mergeCell ref="AB6:AC6"/>
    <mergeCell ref="AD6:AI6"/>
    <mergeCell ref="S5:T5"/>
    <mergeCell ref="U5:Z5"/>
    <mergeCell ref="A6:B6"/>
    <mergeCell ref="AB5:AC5"/>
    <mergeCell ref="C6:H6"/>
    <mergeCell ref="J6:K6"/>
    <mergeCell ref="L6:Q6"/>
    <mergeCell ref="A5:B5"/>
    <mergeCell ref="C5:H5"/>
    <mergeCell ref="J5:K5"/>
    <mergeCell ref="L5:Q5"/>
    <mergeCell ref="S6:T6"/>
    <mergeCell ref="AD5:AI5"/>
    <mergeCell ref="A11:A12"/>
    <mergeCell ref="B11:F11"/>
    <mergeCell ref="K11:O11"/>
    <mergeCell ref="J11:J12"/>
    <mergeCell ref="G33:H33"/>
    <mergeCell ref="A34:D34"/>
    <mergeCell ref="A38:D38"/>
    <mergeCell ref="A36:D36"/>
    <mergeCell ref="A35:D35"/>
    <mergeCell ref="G37:H37"/>
    <mergeCell ref="G38:H38"/>
    <mergeCell ref="A37:D37"/>
    <mergeCell ref="J35:M35"/>
    <mergeCell ref="Y38:Z38"/>
    <mergeCell ref="S36:V36"/>
    <mergeCell ref="Y36:Z36"/>
    <mergeCell ref="S37:V37"/>
    <mergeCell ref="Y37:Z37"/>
    <mergeCell ref="P35:Q35"/>
    <mergeCell ref="J36:M36"/>
    <mergeCell ref="P36:Q36"/>
    <mergeCell ref="A33:D33"/>
    <mergeCell ref="J33:M33"/>
    <mergeCell ref="G35:H35"/>
    <mergeCell ref="G36:H36"/>
    <mergeCell ref="G34:H34"/>
    <mergeCell ref="S35:V35"/>
    <mergeCell ref="J1:J4"/>
    <mergeCell ref="K1:O1"/>
    <mergeCell ref="AB11:AB12"/>
    <mergeCell ref="AC11:AG11"/>
    <mergeCell ref="AH33:AI33"/>
    <mergeCell ref="AB36:AE36"/>
    <mergeCell ref="AB35:AE35"/>
    <mergeCell ref="AH36:AI36"/>
    <mergeCell ref="AK36:AN36"/>
    <mergeCell ref="Y35:Z35"/>
    <mergeCell ref="S33:V33"/>
    <mergeCell ref="S34:V34"/>
    <mergeCell ref="J34:M34"/>
    <mergeCell ref="P34:Q34"/>
    <mergeCell ref="AL3:AP4"/>
    <mergeCell ref="Y8:Z8"/>
    <mergeCell ref="AM5:AR5"/>
    <mergeCell ref="AQ10:AR10"/>
    <mergeCell ref="AK8:AP8"/>
    <mergeCell ref="AH8:AI8"/>
    <mergeCell ref="AD7:AI7"/>
    <mergeCell ref="AM6:AR6"/>
    <mergeCell ref="Y9:Z9"/>
    <mergeCell ref="Y10:Z10"/>
    <mergeCell ref="AQ38:AR38"/>
    <mergeCell ref="AK10:AP10"/>
    <mergeCell ref="AB9:AG9"/>
    <mergeCell ref="AK9:AP9"/>
    <mergeCell ref="AH9:AI9"/>
    <mergeCell ref="AH10:AI10"/>
    <mergeCell ref="AL1:AP1"/>
    <mergeCell ref="AL2:AP2"/>
    <mergeCell ref="AC2:AG2"/>
    <mergeCell ref="AB1:AB4"/>
    <mergeCell ref="AC1:AG1"/>
    <mergeCell ref="AC3:AG4"/>
    <mergeCell ref="AK1:AK4"/>
    <mergeCell ref="AQ33:AR33"/>
    <mergeCell ref="AQ34:AR34"/>
    <mergeCell ref="AK35:AN35"/>
    <mergeCell ref="AQ35:AR35"/>
    <mergeCell ref="AH35:AI35"/>
    <mergeCell ref="AQ36:AR36"/>
    <mergeCell ref="AB38:AE38"/>
    <mergeCell ref="AH38:AI38"/>
    <mergeCell ref="AB37:AE37"/>
    <mergeCell ref="AH37:AI37"/>
    <mergeCell ref="AQ37:AR37"/>
    <mergeCell ref="B2:F2"/>
    <mergeCell ref="K2:O2"/>
    <mergeCell ref="A1:A4"/>
    <mergeCell ref="B1:F1"/>
    <mergeCell ref="G10:H10"/>
    <mergeCell ref="Y33:Z33"/>
    <mergeCell ref="S11:S12"/>
    <mergeCell ref="T11:X11"/>
    <mergeCell ref="P33:Q33"/>
    <mergeCell ref="P10:Q10"/>
    <mergeCell ref="P8:Q8"/>
    <mergeCell ref="P9:Q9"/>
    <mergeCell ref="B3:F4"/>
    <mergeCell ref="S1:S4"/>
    <mergeCell ref="T1:X1"/>
    <mergeCell ref="T2:X2"/>
    <mergeCell ref="T3:X4"/>
    <mergeCell ref="J8:O8"/>
    <mergeCell ref="J10:O10"/>
    <mergeCell ref="A8:F8"/>
    <mergeCell ref="A10:F10"/>
    <mergeCell ref="A9:F9"/>
    <mergeCell ref="K3:O4"/>
    <mergeCell ref="S8:X8"/>
    <mergeCell ref="C39:E39"/>
    <mergeCell ref="U39:W39"/>
    <mergeCell ref="AD39:AF39"/>
    <mergeCell ref="G8:H8"/>
    <mergeCell ref="G9:H9"/>
    <mergeCell ref="AM39:AO39"/>
    <mergeCell ref="AK11:AK12"/>
    <mergeCell ref="AL11:AP11"/>
    <mergeCell ref="AH34:AI34"/>
    <mergeCell ref="Y34:Z34"/>
    <mergeCell ref="AK33:AN33"/>
    <mergeCell ref="AK37:AN37"/>
    <mergeCell ref="AB33:AE33"/>
    <mergeCell ref="AB34:AE34"/>
    <mergeCell ref="AK34:AN34"/>
    <mergeCell ref="AK38:AN38"/>
    <mergeCell ref="S10:X10"/>
    <mergeCell ref="S9:X9"/>
    <mergeCell ref="J9:O9"/>
    <mergeCell ref="J38:M38"/>
    <mergeCell ref="P38:Q38"/>
    <mergeCell ref="J37:M37"/>
    <mergeCell ref="P37:Q37"/>
    <mergeCell ref="S38:V38"/>
  </mergeCells>
  <phoneticPr fontId="0" type="noConversion"/>
  <pageMargins left="0.75" right="0.75" top="1" bottom="1" header="0.5" footer="0.5"/>
  <pageSetup paperSize="256" scale="75" orientation="portrait" horizontalDpi="300" verticalDpi="300" r:id="rId1"/>
  <headerFooter alignWithMargins="0"/>
  <ignoredErrors>
    <ignoredError sqref="B23:B32 AK11:AP12 S11:X12 AK13:AR24 P13:Q32 S23:Z32 G13:H32 R11:R32 AH13:AI32 AA11:AG32 AJ11:AJ32 P8:P9 G8:G9 AQ8:AQ9 AH8:AH9 Y8:Y9 AJ4 A4 B2:F2 G2 R4 AA4 A11:A32 C11:F32 B11:B12 I11:J32 L11:O32 K11:K12 K23:K32 I4 AK26:AR32 AL25:AR25 S13:S22 U13:Z22 AA1:AA2 R1:R2 A1:A2 AJ1:AJ2 G1 I1 I2" formulaRange="1"/>
  </ignoredErrors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6</xdr:col>
                <xdr:colOff>495300</xdr:colOff>
                <xdr:row>11</xdr:row>
                <xdr:rowOff>38100</xdr:rowOff>
              </from>
              <to>
                <xdr:col>6</xdr:col>
                <xdr:colOff>685800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5" r:id="rId6">
          <objectPr defaultSize="0" autoPict="0" r:id="rId7">
            <anchor moveWithCells="1">
              <from>
                <xdr:col>4</xdr:col>
                <xdr:colOff>180975</xdr:colOff>
                <xdr:row>36</xdr:row>
                <xdr:rowOff>38100</xdr:rowOff>
              </from>
              <to>
                <xdr:col>4</xdr:col>
                <xdr:colOff>609600</xdr:colOff>
                <xdr:row>36</xdr:row>
                <xdr:rowOff>314325</xdr:rowOff>
              </to>
            </anchor>
          </objectPr>
        </oleObject>
      </mc:Choice>
      <mc:Fallback>
        <oleObject progId="Equation.DSMT4" shapeId="2055" r:id="rId6"/>
      </mc:Fallback>
    </mc:AlternateContent>
    <mc:AlternateContent xmlns:mc="http://schemas.openxmlformats.org/markup-compatibility/2006">
      <mc:Choice Requires="x14">
        <oleObject progId="Equation.DSMT4" shapeId="2056" r:id="rId8">
          <objectPr defaultSize="0" autoPict="0" r:id="rId9">
            <anchor moveWithCells="1">
              <from>
                <xdr:col>4</xdr:col>
                <xdr:colOff>180975</xdr:colOff>
                <xdr:row>37</xdr:row>
                <xdr:rowOff>38100</xdr:rowOff>
              </from>
              <to>
                <xdr:col>4</xdr:col>
                <xdr:colOff>647700</xdr:colOff>
                <xdr:row>37</xdr:row>
                <xdr:rowOff>333375</xdr:rowOff>
              </to>
            </anchor>
          </objectPr>
        </oleObject>
      </mc:Choice>
      <mc:Fallback>
        <oleObject progId="Equation.DSMT4" shapeId="2056" r:id="rId8"/>
      </mc:Fallback>
    </mc:AlternateContent>
    <mc:AlternateContent xmlns:mc="http://schemas.openxmlformats.org/markup-compatibility/2006">
      <mc:Choice Requires="x14">
        <oleObject progId="Equation.DSMT4" shapeId="2057" r:id="rId10">
          <objectPr defaultSize="0" autoPict="0" r:id="rId5">
            <anchor moveWithCells="1">
              <from>
                <xdr:col>15</xdr:col>
                <xdr:colOff>533400</xdr:colOff>
                <xdr:row>11</xdr:row>
                <xdr:rowOff>38100</xdr:rowOff>
              </from>
              <to>
                <xdr:col>15</xdr:col>
                <xdr:colOff>723900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57" r:id="rId10"/>
      </mc:Fallback>
    </mc:AlternateContent>
    <mc:AlternateContent xmlns:mc="http://schemas.openxmlformats.org/markup-compatibility/2006">
      <mc:Choice Requires="x14">
        <oleObject progId="Equation.DSMT4" shapeId="2058" r:id="rId11">
          <objectPr defaultSize="0" autoPict="0" r:id="rId12">
            <anchor moveWithCells="1">
              <from>
                <xdr:col>16</xdr:col>
                <xdr:colOff>419100</xdr:colOff>
                <xdr:row>11</xdr:row>
                <xdr:rowOff>28575</xdr:rowOff>
              </from>
              <to>
                <xdr:col>16</xdr:col>
                <xdr:colOff>638175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58" r:id="rId11"/>
      </mc:Fallback>
    </mc:AlternateContent>
    <mc:AlternateContent xmlns:mc="http://schemas.openxmlformats.org/markup-compatibility/2006">
      <mc:Choice Requires="x14">
        <oleObject progId="Equation.DSMT4" shapeId="2063" r:id="rId13">
          <objectPr defaultSize="0" autoPict="0" r:id="rId5">
            <anchor moveWithCells="1">
              <from>
                <xdr:col>24</xdr:col>
                <xdr:colOff>600075</xdr:colOff>
                <xdr:row>11</xdr:row>
                <xdr:rowOff>47625</xdr:rowOff>
              </from>
              <to>
                <xdr:col>24</xdr:col>
                <xdr:colOff>790575</xdr:colOff>
                <xdr:row>11</xdr:row>
                <xdr:rowOff>266700</xdr:rowOff>
              </to>
            </anchor>
          </objectPr>
        </oleObject>
      </mc:Choice>
      <mc:Fallback>
        <oleObject progId="Equation.DSMT4" shapeId="2063" r:id="rId13"/>
      </mc:Fallback>
    </mc:AlternateContent>
    <mc:AlternateContent xmlns:mc="http://schemas.openxmlformats.org/markup-compatibility/2006">
      <mc:Choice Requires="x14">
        <oleObject progId="Equation.DSMT4" shapeId="2064" r:id="rId14">
          <objectPr defaultSize="0" autoPict="0" r:id="rId12">
            <anchor moveWithCells="1">
              <from>
                <xdr:col>25</xdr:col>
                <xdr:colOff>419100</xdr:colOff>
                <xdr:row>11</xdr:row>
                <xdr:rowOff>28575</xdr:rowOff>
              </from>
              <to>
                <xdr:col>25</xdr:col>
                <xdr:colOff>647700</xdr:colOff>
                <xdr:row>12</xdr:row>
                <xdr:rowOff>0</xdr:rowOff>
              </to>
            </anchor>
          </objectPr>
        </oleObject>
      </mc:Choice>
      <mc:Fallback>
        <oleObject progId="Equation.DSMT4" shapeId="2064" r:id="rId14"/>
      </mc:Fallback>
    </mc:AlternateContent>
    <mc:AlternateContent xmlns:mc="http://schemas.openxmlformats.org/markup-compatibility/2006">
      <mc:Choice Requires="x14">
        <oleObject progId="Equation.DSMT4" shapeId="2075" r:id="rId15">
          <objectPr defaultSize="0" autoPict="0" r:id="rId5">
            <anchor moveWithCells="1">
              <from>
                <xdr:col>33</xdr:col>
                <xdr:colOff>533400</xdr:colOff>
                <xdr:row>11</xdr:row>
                <xdr:rowOff>38100</xdr:rowOff>
              </from>
              <to>
                <xdr:col>33</xdr:col>
                <xdr:colOff>723900</xdr:colOff>
                <xdr:row>11</xdr:row>
                <xdr:rowOff>257175</xdr:rowOff>
              </to>
            </anchor>
          </objectPr>
        </oleObject>
      </mc:Choice>
      <mc:Fallback>
        <oleObject progId="Equation.DSMT4" shapeId="2075" r:id="rId15"/>
      </mc:Fallback>
    </mc:AlternateContent>
    <mc:AlternateContent xmlns:mc="http://schemas.openxmlformats.org/markup-compatibility/2006">
      <mc:Choice Requires="x14">
        <oleObject progId="Equation.DSMT4" shapeId="2076" r:id="rId16">
          <objectPr defaultSize="0" autoPict="0" r:id="rId12">
            <anchor moveWithCells="1">
              <from>
                <xdr:col>34</xdr:col>
                <xdr:colOff>409575</xdr:colOff>
                <xdr:row>11</xdr:row>
                <xdr:rowOff>47625</xdr:rowOff>
              </from>
              <to>
                <xdr:col>34</xdr:col>
                <xdr:colOff>600075</xdr:colOff>
                <xdr:row>11</xdr:row>
                <xdr:rowOff>266700</xdr:rowOff>
              </to>
            </anchor>
          </objectPr>
        </oleObject>
      </mc:Choice>
      <mc:Fallback>
        <oleObject progId="Equation.DSMT4" shapeId="2076" r:id="rId16"/>
      </mc:Fallback>
    </mc:AlternateContent>
    <mc:AlternateContent xmlns:mc="http://schemas.openxmlformats.org/markup-compatibility/2006">
      <mc:Choice Requires="x14">
        <oleObject progId="Equation.DSMT4" shapeId="2081" r:id="rId17">
          <objectPr defaultSize="0" autoPict="0" r:id="rId5">
            <anchor moveWithCells="1">
              <from>
                <xdr:col>42</xdr:col>
                <xdr:colOff>561975</xdr:colOff>
                <xdr:row>11</xdr:row>
                <xdr:rowOff>38100</xdr:rowOff>
              </from>
              <to>
                <xdr:col>42</xdr:col>
                <xdr:colOff>752475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81" r:id="rId17"/>
      </mc:Fallback>
    </mc:AlternateContent>
    <mc:AlternateContent xmlns:mc="http://schemas.openxmlformats.org/markup-compatibility/2006">
      <mc:Choice Requires="x14">
        <oleObject progId="Equation.DSMT4" shapeId="2082" r:id="rId18">
          <objectPr defaultSize="0" autoPict="0" r:id="rId12">
            <anchor moveWithCells="1">
              <from>
                <xdr:col>43</xdr:col>
                <xdr:colOff>381000</xdr:colOff>
                <xdr:row>11</xdr:row>
                <xdr:rowOff>38100</xdr:rowOff>
              </from>
              <to>
                <xdr:col>43</xdr:col>
                <xdr:colOff>600075</xdr:colOff>
                <xdr:row>11</xdr:row>
                <xdr:rowOff>257175</xdr:rowOff>
              </to>
            </anchor>
          </objectPr>
        </oleObject>
      </mc:Choice>
      <mc:Fallback>
        <oleObject progId="Equation.DSMT4" shapeId="2082" r:id="rId18"/>
      </mc:Fallback>
    </mc:AlternateContent>
    <mc:AlternateContent xmlns:mc="http://schemas.openxmlformats.org/markup-compatibility/2006">
      <mc:Choice Requires="x14">
        <oleObject progId="Equation.DSMT4" shapeId="2095" r:id="rId19">
          <objectPr defaultSize="0" autoPict="0" r:id="rId20">
            <anchor moveWithCells="1">
              <from>
                <xdr:col>4</xdr:col>
                <xdr:colOff>276225</xdr:colOff>
                <xdr:row>32</xdr:row>
                <xdr:rowOff>66675</xdr:rowOff>
              </from>
              <to>
                <xdr:col>4</xdr:col>
                <xdr:colOff>523875</xdr:colOff>
                <xdr:row>32</xdr:row>
                <xdr:rowOff>295275</xdr:rowOff>
              </to>
            </anchor>
          </objectPr>
        </oleObject>
      </mc:Choice>
      <mc:Fallback>
        <oleObject progId="Equation.DSMT4" shapeId="2095" r:id="rId19"/>
      </mc:Fallback>
    </mc:AlternateContent>
    <mc:AlternateContent xmlns:mc="http://schemas.openxmlformats.org/markup-compatibility/2006">
      <mc:Choice Requires="x14">
        <oleObject progId="Equation.DSMT4" shapeId="2096" r:id="rId21">
          <objectPr defaultSize="0" autoPict="0" r:id="rId22">
            <anchor moveWithCells="1">
              <from>
                <xdr:col>4</xdr:col>
                <xdr:colOff>295275</xdr:colOff>
                <xdr:row>33</xdr:row>
                <xdr:rowOff>28575</xdr:rowOff>
              </from>
              <to>
                <xdr:col>4</xdr:col>
                <xdr:colOff>495300</xdr:colOff>
                <xdr:row>33</xdr:row>
                <xdr:rowOff>295275</xdr:rowOff>
              </to>
            </anchor>
          </objectPr>
        </oleObject>
      </mc:Choice>
      <mc:Fallback>
        <oleObject progId="Equation.DSMT4" shapeId="2096" r:id="rId21"/>
      </mc:Fallback>
    </mc:AlternateContent>
    <mc:AlternateContent xmlns:mc="http://schemas.openxmlformats.org/markup-compatibility/2006">
      <mc:Choice Requires="x14">
        <oleObject progId="Equation.DSMT4" shapeId="2118" r:id="rId23">
          <objectPr defaultSize="0" autoPict="0" r:id="rId7">
            <anchor moveWithCells="1">
              <from>
                <xdr:col>13</xdr:col>
                <xdr:colOff>142875</xdr:colOff>
                <xdr:row>36</xdr:row>
                <xdr:rowOff>66675</xdr:rowOff>
              </from>
              <to>
                <xdr:col>13</xdr:col>
                <xdr:colOff>600075</xdr:colOff>
                <xdr:row>36</xdr:row>
                <xdr:rowOff>371475</xdr:rowOff>
              </to>
            </anchor>
          </objectPr>
        </oleObject>
      </mc:Choice>
      <mc:Fallback>
        <oleObject progId="Equation.DSMT4" shapeId="2118" r:id="rId23"/>
      </mc:Fallback>
    </mc:AlternateContent>
    <mc:AlternateContent xmlns:mc="http://schemas.openxmlformats.org/markup-compatibility/2006">
      <mc:Choice Requires="x14">
        <oleObject progId="Equation.DSMT4" shapeId="2119" r:id="rId24">
          <objectPr defaultSize="0" autoPict="0" r:id="rId9">
            <anchor moveWithCells="1">
              <from>
                <xdr:col>13</xdr:col>
                <xdr:colOff>180975</xdr:colOff>
                <xdr:row>37</xdr:row>
                <xdr:rowOff>38100</xdr:rowOff>
              </from>
              <to>
                <xdr:col>13</xdr:col>
                <xdr:colOff>581025</xdr:colOff>
                <xdr:row>37</xdr:row>
                <xdr:rowOff>295275</xdr:rowOff>
              </to>
            </anchor>
          </objectPr>
        </oleObject>
      </mc:Choice>
      <mc:Fallback>
        <oleObject progId="Equation.DSMT4" shapeId="2119" r:id="rId24"/>
      </mc:Fallback>
    </mc:AlternateContent>
    <mc:AlternateContent xmlns:mc="http://schemas.openxmlformats.org/markup-compatibility/2006">
      <mc:Choice Requires="x14">
        <oleObject progId="Equation.DSMT4" shapeId="2120" r:id="rId25">
          <objectPr defaultSize="0" autoPict="0" r:id="rId26">
            <anchor moveWithCells="1">
              <from>
                <xdr:col>13</xdr:col>
                <xdr:colOff>276225</xdr:colOff>
                <xdr:row>32</xdr:row>
                <xdr:rowOff>0</xdr:rowOff>
              </from>
              <to>
                <xdr:col>13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0" r:id="rId25"/>
      </mc:Fallback>
    </mc:AlternateContent>
    <mc:AlternateContent xmlns:mc="http://schemas.openxmlformats.org/markup-compatibility/2006">
      <mc:Choice Requires="x14">
        <oleObject progId="Equation.DSMT4" shapeId="2121" r:id="rId27">
          <objectPr defaultSize="0" autoPict="0" r:id="rId22">
            <anchor moveWithCells="1">
              <from>
                <xdr:col>13</xdr:col>
                <xdr:colOff>295275</xdr:colOff>
                <xdr:row>33</xdr:row>
                <xdr:rowOff>0</xdr:rowOff>
              </from>
              <to>
                <xdr:col>13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1" r:id="rId27"/>
      </mc:Fallback>
    </mc:AlternateContent>
    <mc:AlternateContent xmlns:mc="http://schemas.openxmlformats.org/markup-compatibility/2006">
      <mc:Choice Requires="x14">
        <oleObject progId="Equation.DSMT4" shapeId="2122" r:id="rId28">
          <objectPr defaultSize="0" autoPict="0" r:id="rId7">
            <anchor moveWithCells="1">
              <from>
                <xdr:col>22</xdr:col>
                <xdr:colOff>180975</xdr:colOff>
                <xdr:row>36</xdr:row>
                <xdr:rowOff>38100</xdr:rowOff>
              </from>
              <to>
                <xdr:col>22</xdr:col>
                <xdr:colOff>609600</xdr:colOff>
                <xdr:row>36</xdr:row>
                <xdr:rowOff>314325</xdr:rowOff>
              </to>
            </anchor>
          </objectPr>
        </oleObject>
      </mc:Choice>
      <mc:Fallback>
        <oleObject progId="Equation.DSMT4" shapeId="2122" r:id="rId28"/>
      </mc:Fallback>
    </mc:AlternateContent>
    <mc:AlternateContent xmlns:mc="http://schemas.openxmlformats.org/markup-compatibility/2006">
      <mc:Choice Requires="x14">
        <oleObject progId="Equation.DSMT4" shapeId="2123" r:id="rId29">
          <objectPr defaultSize="0" autoPict="0" r:id="rId9">
            <anchor moveWithCells="1">
              <from>
                <xdr:col>22</xdr:col>
                <xdr:colOff>180975</xdr:colOff>
                <xdr:row>37</xdr:row>
                <xdr:rowOff>38100</xdr:rowOff>
              </from>
              <to>
                <xdr:col>22</xdr:col>
                <xdr:colOff>609600</xdr:colOff>
                <xdr:row>37</xdr:row>
                <xdr:rowOff>304800</xdr:rowOff>
              </to>
            </anchor>
          </objectPr>
        </oleObject>
      </mc:Choice>
      <mc:Fallback>
        <oleObject progId="Equation.DSMT4" shapeId="2123" r:id="rId29"/>
      </mc:Fallback>
    </mc:AlternateContent>
    <mc:AlternateContent xmlns:mc="http://schemas.openxmlformats.org/markup-compatibility/2006">
      <mc:Choice Requires="x14">
        <oleObject progId="Equation.DSMT4" shapeId="2124" r:id="rId30">
          <objectPr defaultSize="0" autoPict="0" r:id="rId31">
            <anchor moveWithCells="1">
              <from>
                <xdr:col>22</xdr:col>
                <xdr:colOff>276225</xdr:colOff>
                <xdr:row>32</xdr:row>
                <xdr:rowOff>0</xdr:rowOff>
              </from>
              <to>
                <xdr:col>22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4" r:id="rId30"/>
      </mc:Fallback>
    </mc:AlternateContent>
    <mc:AlternateContent xmlns:mc="http://schemas.openxmlformats.org/markup-compatibility/2006">
      <mc:Choice Requires="x14">
        <oleObject progId="Equation.DSMT4" shapeId="2125" r:id="rId32">
          <objectPr defaultSize="0" autoPict="0" r:id="rId22">
            <anchor moveWithCells="1">
              <from>
                <xdr:col>22</xdr:col>
                <xdr:colOff>295275</xdr:colOff>
                <xdr:row>33</xdr:row>
                <xdr:rowOff>0</xdr:rowOff>
              </from>
              <to>
                <xdr:col>22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5" r:id="rId32"/>
      </mc:Fallback>
    </mc:AlternateContent>
    <mc:AlternateContent xmlns:mc="http://schemas.openxmlformats.org/markup-compatibility/2006">
      <mc:Choice Requires="x14">
        <oleObject progId="Equation.DSMT4" shapeId="2126" r:id="rId33">
          <objectPr defaultSize="0" autoPict="0" r:id="rId7">
            <anchor moveWithCells="1">
              <from>
                <xdr:col>31</xdr:col>
                <xdr:colOff>180975</xdr:colOff>
                <xdr:row>36</xdr:row>
                <xdr:rowOff>38100</xdr:rowOff>
              </from>
              <to>
                <xdr:col>31</xdr:col>
                <xdr:colOff>600075</xdr:colOff>
                <xdr:row>36</xdr:row>
                <xdr:rowOff>304800</xdr:rowOff>
              </to>
            </anchor>
          </objectPr>
        </oleObject>
      </mc:Choice>
      <mc:Fallback>
        <oleObject progId="Equation.DSMT4" shapeId="2126" r:id="rId33"/>
      </mc:Fallback>
    </mc:AlternateContent>
    <mc:AlternateContent xmlns:mc="http://schemas.openxmlformats.org/markup-compatibility/2006">
      <mc:Choice Requires="x14">
        <oleObject progId="Equation.DSMT4" shapeId="2127" r:id="rId34">
          <objectPr defaultSize="0" autoPict="0" r:id="rId9">
            <anchor moveWithCells="1">
              <from>
                <xdr:col>31</xdr:col>
                <xdr:colOff>180975</xdr:colOff>
                <xdr:row>37</xdr:row>
                <xdr:rowOff>38100</xdr:rowOff>
              </from>
              <to>
                <xdr:col>31</xdr:col>
                <xdr:colOff>638175</xdr:colOff>
                <xdr:row>37</xdr:row>
                <xdr:rowOff>314325</xdr:rowOff>
              </to>
            </anchor>
          </objectPr>
        </oleObject>
      </mc:Choice>
      <mc:Fallback>
        <oleObject progId="Equation.DSMT4" shapeId="2127" r:id="rId34"/>
      </mc:Fallback>
    </mc:AlternateContent>
    <mc:AlternateContent xmlns:mc="http://schemas.openxmlformats.org/markup-compatibility/2006">
      <mc:Choice Requires="x14">
        <oleObject progId="Equation.DSMT4" shapeId="2128" r:id="rId35">
          <objectPr defaultSize="0" autoPict="0" r:id="rId36">
            <anchor moveWithCells="1">
              <from>
                <xdr:col>31</xdr:col>
                <xdr:colOff>276225</xdr:colOff>
                <xdr:row>32</xdr:row>
                <xdr:rowOff>0</xdr:rowOff>
              </from>
              <to>
                <xdr:col>31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28" r:id="rId35"/>
      </mc:Fallback>
    </mc:AlternateContent>
    <mc:AlternateContent xmlns:mc="http://schemas.openxmlformats.org/markup-compatibility/2006">
      <mc:Choice Requires="x14">
        <oleObject progId="Equation.DSMT4" shapeId="2129" r:id="rId37">
          <objectPr defaultSize="0" autoPict="0" r:id="rId22">
            <anchor moveWithCells="1">
              <from>
                <xdr:col>31</xdr:col>
                <xdr:colOff>295275</xdr:colOff>
                <xdr:row>33</xdr:row>
                <xdr:rowOff>0</xdr:rowOff>
              </from>
              <to>
                <xdr:col>31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29" r:id="rId37"/>
      </mc:Fallback>
    </mc:AlternateContent>
    <mc:AlternateContent xmlns:mc="http://schemas.openxmlformats.org/markup-compatibility/2006">
      <mc:Choice Requires="x14">
        <oleObject progId="Equation.DSMT4" shapeId="2130" r:id="rId38">
          <objectPr defaultSize="0" autoPict="0" r:id="rId7">
            <anchor moveWithCells="1">
              <from>
                <xdr:col>40</xdr:col>
                <xdr:colOff>180975</xdr:colOff>
                <xdr:row>36</xdr:row>
                <xdr:rowOff>38100</xdr:rowOff>
              </from>
              <to>
                <xdr:col>40</xdr:col>
                <xdr:colOff>638175</xdr:colOff>
                <xdr:row>36</xdr:row>
                <xdr:rowOff>333375</xdr:rowOff>
              </to>
            </anchor>
          </objectPr>
        </oleObject>
      </mc:Choice>
      <mc:Fallback>
        <oleObject progId="Equation.DSMT4" shapeId="2130" r:id="rId38"/>
      </mc:Fallback>
    </mc:AlternateContent>
    <mc:AlternateContent xmlns:mc="http://schemas.openxmlformats.org/markup-compatibility/2006">
      <mc:Choice Requires="x14">
        <oleObject progId="Equation.DSMT4" shapeId="2131" r:id="rId39">
          <objectPr defaultSize="0" autoPict="0" r:id="rId9">
            <anchor moveWithCells="1">
              <from>
                <xdr:col>40</xdr:col>
                <xdr:colOff>180975</xdr:colOff>
                <xdr:row>37</xdr:row>
                <xdr:rowOff>38100</xdr:rowOff>
              </from>
              <to>
                <xdr:col>40</xdr:col>
                <xdr:colOff>581025</xdr:colOff>
                <xdr:row>37</xdr:row>
                <xdr:rowOff>295275</xdr:rowOff>
              </to>
            </anchor>
          </objectPr>
        </oleObject>
      </mc:Choice>
      <mc:Fallback>
        <oleObject progId="Equation.DSMT4" shapeId="2131" r:id="rId39"/>
      </mc:Fallback>
    </mc:AlternateContent>
    <mc:AlternateContent xmlns:mc="http://schemas.openxmlformats.org/markup-compatibility/2006">
      <mc:Choice Requires="x14">
        <oleObject progId="Equation.DSMT4" shapeId="2132" r:id="rId40">
          <objectPr defaultSize="0" autoPict="0" r:id="rId41">
            <anchor moveWithCells="1">
              <from>
                <xdr:col>40</xdr:col>
                <xdr:colOff>276225</xdr:colOff>
                <xdr:row>32</xdr:row>
                <xdr:rowOff>0</xdr:rowOff>
              </from>
              <to>
                <xdr:col>40</xdr:col>
                <xdr:colOff>581025</xdr:colOff>
                <xdr:row>32</xdr:row>
                <xdr:rowOff>295275</xdr:rowOff>
              </to>
            </anchor>
          </objectPr>
        </oleObject>
      </mc:Choice>
      <mc:Fallback>
        <oleObject progId="Equation.DSMT4" shapeId="2132" r:id="rId40"/>
      </mc:Fallback>
    </mc:AlternateContent>
    <mc:AlternateContent xmlns:mc="http://schemas.openxmlformats.org/markup-compatibility/2006">
      <mc:Choice Requires="x14">
        <oleObject progId="Equation.DSMT4" shapeId="2133" r:id="rId42">
          <objectPr defaultSize="0" autoPict="0" r:id="rId22">
            <anchor moveWithCells="1">
              <from>
                <xdr:col>40</xdr:col>
                <xdr:colOff>295275</xdr:colOff>
                <xdr:row>33</xdr:row>
                <xdr:rowOff>0</xdr:rowOff>
              </from>
              <to>
                <xdr:col>40</xdr:col>
                <xdr:colOff>523875</xdr:colOff>
                <xdr:row>33</xdr:row>
                <xdr:rowOff>276225</xdr:rowOff>
              </to>
            </anchor>
          </objectPr>
        </oleObject>
      </mc:Choice>
      <mc:Fallback>
        <oleObject progId="Equation.DSMT4" shapeId="2133" r:id="rId4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K38"/>
  <sheetViews>
    <sheetView topLeftCell="A7" zoomScale="90" zoomScaleNormal="90" zoomScaleSheetLayoutView="75" workbookViewId="0">
      <selection activeCell="H19" sqref="H19"/>
    </sheetView>
  </sheetViews>
  <sheetFormatPr defaultColWidth="8.85546875" defaultRowHeight="12.75" x14ac:dyDescent="0.2"/>
  <cols>
    <col min="1" max="1" width="22.42578125" style="5" customWidth="1"/>
    <col min="2" max="2" width="14.7109375" style="5" customWidth="1"/>
    <col min="3" max="3" width="15" style="5" customWidth="1"/>
    <col min="4" max="8" width="12.7109375" style="5" customWidth="1"/>
    <col min="9" max="9" width="13.42578125" style="5" customWidth="1"/>
    <col min="10" max="10" width="15.85546875" style="5" customWidth="1"/>
    <col min="11" max="11" width="18" style="5" customWidth="1"/>
    <col min="12" max="16384" width="8.85546875" style="5"/>
  </cols>
  <sheetData>
    <row r="1" spans="1:11" ht="24" customHeight="1" x14ac:dyDescent="0.2">
      <c r="A1" s="216"/>
      <c r="B1" s="321" t="s">
        <v>36</v>
      </c>
      <c r="C1" s="321"/>
      <c r="D1" s="321"/>
      <c r="E1" s="321"/>
      <c r="F1" s="321"/>
      <c r="G1" s="321"/>
      <c r="H1" s="321"/>
      <c r="I1" s="321"/>
      <c r="J1" s="128" t="s">
        <v>22</v>
      </c>
      <c r="K1" s="129" t="str">
        <f>+'Belirsizlik Hesapları Sonucu '!J1</f>
        <v>F 0 16 00 70</v>
      </c>
    </row>
    <row r="2" spans="1:11" ht="21.75" customHeight="1" x14ac:dyDescent="0.2">
      <c r="A2" s="218"/>
      <c r="B2" s="322" t="s">
        <v>24</v>
      </c>
      <c r="C2" s="322"/>
      <c r="D2" s="322"/>
      <c r="E2" s="322"/>
      <c r="F2" s="322"/>
      <c r="G2" s="322"/>
      <c r="H2" s="322"/>
      <c r="I2" s="322"/>
      <c r="J2" s="130" t="s">
        <v>25</v>
      </c>
      <c r="K2" s="152" t="str">
        <f>+'Belirsizlik Hesapları Sonucu '!J2</f>
        <v>Eylül 2016</v>
      </c>
    </row>
    <row r="3" spans="1:11" ht="21.75" customHeight="1" x14ac:dyDescent="0.2">
      <c r="A3" s="218"/>
      <c r="B3" s="323" t="s">
        <v>133</v>
      </c>
      <c r="C3" s="323"/>
      <c r="D3" s="323"/>
      <c r="E3" s="323"/>
      <c r="F3" s="323"/>
      <c r="G3" s="323"/>
      <c r="H3" s="323"/>
      <c r="I3" s="323"/>
      <c r="J3" s="130" t="s">
        <v>121</v>
      </c>
      <c r="K3" s="151" t="str">
        <f>+'Belirsizlik Hesapları Sonucu '!J3</f>
        <v>04/Nisan 2020</v>
      </c>
    </row>
    <row r="4" spans="1:11" ht="12.6" customHeight="1" x14ac:dyDescent="0.2">
      <c r="A4" s="218"/>
      <c r="B4" s="323"/>
      <c r="C4" s="323"/>
      <c r="D4" s="323"/>
      <c r="E4" s="323"/>
      <c r="F4" s="323"/>
      <c r="G4" s="323"/>
      <c r="H4" s="323"/>
      <c r="I4" s="323"/>
      <c r="J4" s="317" t="s">
        <v>27</v>
      </c>
      <c r="K4" s="318" t="str">
        <f>+'Belirsizlik Hesapları Sonucu '!J4</f>
        <v>1/1</v>
      </c>
    </row>
    <row r="5" spans="1:11" ht="12.6" customHeight="1" x14ac:dyDescent="0.2">
      <c r="A5" s="218"/>
      <c r="B5" s="323"/>
      <c r="C5" s="323"/>
      <c r="D5" s="323"/>
      <c r="E5" s="323"/>
      <c r="F5" s="323"/>
      <c r="G5" s="323"/>
      <c r="H5" s="323"/>
      <c r="I5" s="323"/>
      <c r="J5" s="317"/>
      <c r="K5" s="319"/>
    </row>
    <row r="6" spans="1:11" ht="36" customHeight="1" x14ac:dyDescent="0.2">
      <c r="A6" s="73" t="s">
        <v>145</v>
      </c>
      <c r="B6" s="324"/>
      <c r="C6" s="324"/>
      <c r="D6" s="324"/>
      <c r="E6" s="324"/>
      <c r="F6" s="324"/>
      <c r="G6" s="324"/>
      <c r="H6" s="324"/>
      <c r="I6" s="324"/>
      <c r="J6" s="153"/>
      <c r="K6" s="154"/>
    </row>
    <row r="7" spans="1:11" ht="45" customHeight="1" x14ac:dyDescent="0.2">
      <c r="A7" s="73" t="s">
        <v>13</v>
      </c>
      <c r="B7" s="324"/>
      <c r="C7" s="324"/>
      <c r="D7" s="324"/>
      <c r="E7" s="324"/>
      <c r="F7" s="324"/>
      <c r="G7" s="324"/>
      <c r="H7" s="324"/>
      <c r="I7" s="324"/>
      <c r="J7" s="153"/>
      <c r="K7" s="154"/>
    </row>
    <row r="8" spans="1:11" ht="29.1" customHeight="1" x14ac:dyDescent="0.2">
      <c r="A8" s="73" t="s">
        <v>35</v>
      </c>
      <c r="B8" s="324"/>
      <c r="C8" s="324"/>
      <c r="D8" s="324"/>
      <c r="E8" s="324"/>
      <c r="F8" s="324"/>
      <c r="G8" s="324"/>
      <c r="H8" s="324"/>
      <c r="I8" s="324"/>
      <c r="J8" s="153"/>
      <c r="K8" s="154"/>
    </row>
    <row r="9" spans="1:11" ht="39" customHeight="1" x14ac:dyDescent="0.2">
      <c r="A9" s="330" t="s">
        <v>134</v>
      </c>
      <c r="B9" s="320" t="s">
        <v>135</v>
      </c>
      <c r="C9" s="320"/>
      <c r="D9" s="320"/>
      <c r="E9" s="320"/>
      <c r="F9" s="320"/>
      <c r="G9" s="320"/>
      <c r="H9" s="320"/>
      <c r="I9" s="320"/>
      <c r="J9" s="320"/>
      <c r="K9" s="68"/>
    </row>
    <row r="10" spans="1:11" ht="35.25" customHeight="1" x14ac:dyDescent="0.2">
      <c r="A10" s="330"/>
      <c r="B10" s="82">
        <v>1</v>
      </c>
      <c r="C10" s="82">
        <v>2</v>
      </c>
      <c r="D10" s="82">
        <v>3</v>
      </c>
      <c r="E10" s="82">
        <v>4</v>
      </c>
      <c r="F10" s="82">
        <v>5</v>
      </c>
      <c r="G10" s="82">
        <v>6</v>
      </c>
      <c r="H10" s="82">
        <v>7</v>
      </c>
      <c r="I10" s="82">
        <v>8</v>
      </c>
      <c r="J10" s="82">
        <v>9</v>
      </c>
      <c r="K10" s="76"/>
    </row>
    <row r="11" spans="1:11" ht="24" customHeight="1" x14ac:dyDescent="0.2">
      <c r="A11" s="69">
        <v>1</v>
      </c>
      <c r="B11" s="131">
        <f>IF('İç Kalite Kontrol'!C13="","",+'İç Kalite Kontrol'!C13)</f>
        <v>29.135173389950459</v>
      </c>
      <c r="C11" s="131">
        <f>IF('İç Kalite Kontrol'!D13="","",+'İç Kalite Kontrol'!D13)</f>
        <v>30.686482661004955</v>
      </c>
      <c r="D11" s="131">
        <f>IF('İç Kalite Kontrol'!E13="","",+'İç Kalite Kontrol'!E13)</f>
        <v>31.473460721868364</v>
      </c>
      <c r="E11" s="131">
        <f>IF('İç Kalite Kontrol'!F13="","",+'İç Kalite Kontrol'!F13)</f>
        <v>29.220099079971693</v>
      </c>
      <c r="F11" s="131">
        <f>IF('İç Kalite Kontrol'!G13="","",+'İç Kalite Kontrol'!G13)</f>
        <v>31.711252653927811</v>
      </c>
      <c r="G11" s="131" t="str">
        <f>IF('İç Kalite Kontrol'!H13="","",+'İç Kalite Kontrol'!H13)</f>
        <v/>
      </c>
      <c r="H11" s="131" t="str">
        <f>IF('İç Kalite Kontrol'!I13="","",+'İç Kalite Kontrol'!I13)</f>
        <v/>
      </c>
      <c r="I11" s="131" t="str">
        <f>IF('İç Kalite Kontrol'!J13="","",+'İç Kalite Kontrol'!J13)</f>
        <v/>
      </c>
      <c r="J11" s="131" t="str">
        <f>IF('İç Kalite Kontrol'!K13="","",+'İç Kalite Kontrol'!K13)</f>
        <v/>
      </c>
      <c r="K11" s="72"/>
    </row>
    <row r="12" spans="1:11" ht="24" customHeight="1" x14ac:dyDescent="0.2">
      <c r="A12" s="69">
        <v>2</v>
      </c>
      <c r="B12" s="131">
        <f>IF('İç Kalite Kontrol'!C14="","",+'İç Kalite Kontrol'!C14)</f>
        <v>31.201698513800423</v>
      </c>
      <c r="C12" s="131">
        <f>IF('İç Kalite Kontrol'!D14="","",+'İç Kalite Kontrol'!D14)</f>
        <v>30.929936305732483</v>
      </c>
      <c r="D12" s="131">
        <f>IF('İç Kalite Kontrol'!E14="","",+'İç Kalite Kontrol'!E14)</f>
        <v>31.779193205944797</v>
      </c>
      <c r="E12" s="131">
        <f>IF('İç Kalite Kontrol'!F14="","",+'İç Kalite Kontrol'!F14)</f>
        <v>29.916489738145788</v>
      </c>
      <c r="F12" s="131">
        <f>IF('İç Kalite Kontrol'!G14="","",+'İç Kalite Kontrol'!G14)</f>
        <v>29.65605095541401</v>
      </c>
      <c r="G12" s="131" t="str">
        <f>IF('İç Kalite Kontrol'!H14="","",+'İç Kalite Kontrol'!H14)</f>
        <v/>
      </c>
      <c r="H12" s="131" t="str">
        <f>IF('İç Kalite Kontrol'!I14="","",+'İç Kalite Kontrol'!I14)</f>
        <v/>
      </c>
      <c r="I12" s="131" t="str">
        <f>IF('İç Kalite Kontrol'!J14="","",+'İç Kalite Kontrol'!J14)</f>
        <v/>
      </c>
      <c r="J12" s="131" t="str">
        <f>IF('İç Kalite Kontrol'!K14="","",+'İç Kalite Kontrol'!K14)</f>
        <v/>
      </c>
      <c r="K12" s="72"/>
    </row>
    <row r="13" spans="1:11" ht="24" customHeight="1" x14ac:dyDescent="0.2">
      <c r="A13" s="69">
        <v>3</v>
      </c>
      <c r="B13" s="131">
        <f>IF('İç Kalite Kontrol'!C15="","",+'İç Kalite Kontrol'!C15)</f>
        <v>31.433828733191792</v>
      </c>
      <c r="C13" s="131">
        <f>IF('İç Kalite Kontrol'!D15="","",+'İç Kalite Kontrol'!D15)</f>
        <v>29.797593772116066</v>
      </c>
      <c r="D13" s="131">
        <f>IF('İç Kalite Kontrol'!E15="","",+'İç Kalite Kontrol'!E15)</f>
        <v>30.137296532200992</v>
      </c>
      <c r="E13" s="131">
        <f>IF('İç Kalite Kontrol'!F15="","",+'İç Kalite Kontrol'!F15)</f>
        <v>31.869780608634112</v>
      </c>
      <c r="F13" s="131">
        <f>IF('İç Kalite Kontrol'!G15="","",+'İç Kalite Kontrol'!G15)</f>
        <v>29.29936305732484</v>
      </c>
      <c r="G13" s="131" t="str">
        <f>IF('İç Kalite Kontrol'!H15="","",+'İç Kalite Kontrol'!H15)</f>
        <v/>
      </c>
      <c r="H13" s="131" t="str">
        <f>IF('İç Kalite Kontrol'!I15="","",+'İç Kalite Kontrol'!I15)</f>
        <v/>
      </c>
      <c r="I13" s="131" t="str">
        <f>IF('İç Kalite Kontrol'!J15="","",+'İç Kalite Kontrol'!J15)</f>
        <v/>
      </c>
      <c r="J13" s="131" t="str">
        <f>IF('İç Kalite Kontrol'!K15="","",+'İç Kalite Kontrol'!K15)</f>
        <v/>
      </c>
      <c r="K13" s="72"/>
    </row>
    <row r="14" spans="1:11" ht="24" customHeight="1" x14ac:dyDescent="0.2">
      <c r="A14" s="69">
        <v>4</v>
      </c>
      <c r="B14" s="131">
        <f>IF('İç Kalite Kontrol'!C16="","",+'İç Kalite Kontrol'!C16)</f>
        <v>30.431705590941259</v>
      </c>
      <c r="C14" s="131">
        <f>IF('İç Kalite Kontrol'!D16="","",+'İç Kalite Kontrol'!D16)</f>
        <v>31.207360226468506</v>
      </c>
      <c r="D14" s="131">
        <f>IF('İç Kalite Kontrol'!E16="","",+'İç Kalite Kontrol'!E16)</f>
        <v>29.423920736022652</v>
      </c>
      <c r="E14" s="131">
        <f>IF('İç Kalite Kontrol'!F16="","",+'İç Kalite Kontrol'!F16)</f>
        <v>29.944798301486198</v>
      </c>
      <c r="F14" s="131">
        <f>IF('İç Kalite Kontrol'!G16="","",+'İç Kalite Kontrol'!G16)</f>
        <v>30.556263269639064</v>
      </c>
      <c r="G14" s="131" t="str">
        <f>IF('İç Kalite Kontrol'!H16="","",+'İç Kalite Kontrol'!H16)</f>
        <v/>
      </c>
      <c r="H14" s="131" t="str">
        <f>IF('İç Kalite Kontrol'!I16="","",+'İç Kalite Kontrol'!I16)</f>
        <v/>
      </c>
      <c r="I14" s="131" t="str">
        <f>IF('İç Kalite Kontrol'!J16="","",+'İç Kalite Kontrol'!J16)</f>
        <v/>
      </c>
      <c r="J14" s="131" t="str">
        <f>IF('İç Kalite Kontrol'!K16="","",+'İç Kalite Kontrol'!K16)</f>
        <v/>
      </c>
      <c r="K14" s="72"/>
    </row>
    <row r="15" spans="1:11" ht="24" customHeight="1" x14ac:dyDescent="0.2">
      <c r="A15" s="69">
        <v>5</v>
      </c>
      <c r="B15" s="131">
        <f>IF('İç Kalite Kontrol'!C17="","",+'İç Kalite Kontrol'!C17)</f>
        <v>31.258315640481246</v>
      </c>
      <c r="C15" s="131">
        <f>IF('İç Kalite Kontrol'!D17="","",+'İç Kalite Kontrol'!D17)</f>
        <v>31.428167020523709</v>
      </c>
      <c r="D15" s="131">
        <f>IF('İç Kalite Kontrol'!E17="","",+'İç Kalite Kontrol'!E17)</f>
        <v>31.496107572540694</v>
      </c>
      <c r="E15" s="131">
        <f>IF('İç Kalite Kontrol'!F17="","",+'İç Kalite Kontrol'!F17)</f>
        <v>30.250530785562631</v>
      </c>
      <c r="F15" s="131">
        <f>IF('İç Kalite Kontrol'!G17="","",+'İç Kalite Kontrol'!G17)</f>
        <v>32</v>
      </c>
      <c r="G15" s="131" t="str">
        <f>IF('İç Kalite Kontrol'!H17="","",+'İç Kalite Kontrol'!H17)</f>
        <v/>
      </c>
      <c r="H15" s="131" t="str">
        <f>IF('İç Kalite Kontrol'!I17="","",+'İç Kalite Kontrol'!I17)</f>
        <v/>
      </c>
      <c r="I15" s="131" t="str">
        <f>IF('İç Kalite Kontrol'!J17="","",+'İç Kalite Kontrol'!J17)</f>
        <v/>
      </c>
      <c r="J15" s="131" t="str">
        <f>IF('İç Kalite Kontrol'!K17="","",+'İç Kalite Kontrol'!K17)</f>
        <v/>
      </c>
      <c r="K15" s="72"/>
    </row>
    <row r="16" spans="1:11" ht="24" customHeight="1" x14ac:dyDescent="0.2">
      <c r="A16" s="69">
        <v>6</v>
      </c>
      <c r="B16" s="131">
        <f>IF('İç Kalite Kontrol'!C18="","",+'İç Kalite Kontrol'!C18)</f>
        <v>30.527954706298654</v>
      </c>
      <c r="C16" s="131">
        <f>IF('İç Kalite Kontrol'!D18="","",+'İç Kalite Kontrol'!D18)</f>
        <v>30.709129511677283</v>
      </c>
      <c r="D16" s="131">
        <f>IF('İç Kalite Kontrol'!E18="","",+'İç Kalite Kontrol'!E18)</f>
        <v>30.833687190375088</v>
      </c>
      <c r="E16" s="131">
        <f>IF('İç Kalite Kontrol'!F18="","",+'İç Kalite Kontrol'!F18)</f>
        <v>30.414720452937015</v>
      </c>
      <c r="F16" s="131">
        <f>IF('İç Kalite Kontrol'!G18="","",+'İç Kalite Kontrol'!G18)</f>
        <v>29.548478414720453</v>
      </c>
      <c r="G16" s="131" t="str">
        <f>IF('İç Kalite Kontrol'!H18="","",+'İç Kalite Kontrol'!H18)</f>
        <v/>
      </c>
      <c r="H16" s="131" t="str">
        <f>IF('İç Kalite Kontrol'!I18="","",+'İç Kalite Kontrol'!I18)</f>
        <v/>
      </c>
      <c r="I16" s="131" t="str">
        <f>IF('İç Kalite Kontrol'!J18="","",+'İç Kalite Kontrol'!J18)</f>
        <v/>
      </c>
      <c r="J16" s="131" t="str">
        <f>IF('İç Kalite Kontrol'!K18="","",+'İç Kalite Kontrol'!K18)</f>
        <v/>
      </c>
      <c r="K16" s="72"/>
    </row>
    <row r="17" spans="1:11" ht="24" customHeight="1" x14ac:dyDescent="0.2">
      <c r="A17" s="69">
        <v>7</v>
      </c>
      <c r="B17" s="131">
        <f>IF('İç Kalite Kontrol'!C19="","",+'İç Kalite Kontrol'!C19)</f>
        <v>31.277942911063899</v>
      </c>
      <c r="C17" s="131">
        <f>IF('İç Kalite Kontrol'!D19="","",+'İç Kalite Kontrol'!D19)</f>
        <v>31.094880868129302</v>
      </c>
      <c r="D17" s="131">
        <f>IF('İç Kalite Kontrol'!E19="","",+'İç Kalite Kontrol'!E19)</f>
        <v>30.381127624439699</v>
      </c>
      <c r="E17" s="131">
        <f>IF('İç Kalite Kontrol'!F19="","",+'İç Kalite Kontrol'!F19)</f>
        <v>30.774427931115799</v>
      </c>
      <c r="F17" s="131">
        <f>IF('İç Kalite Kontrol'!G19="","",+'İç Kalite Kontrol'!G19)</f>
        <v>29.770794998820499</v>
      </c>
      <c r="G17" s="131" t="str">
        <f>IF('İç Kalite Kontrol'!H19="","",+'İç Kalite Kontrol'!H19)</f>
        <v/>
      </c>
      <c r="H17" s="131" t="str">
        <f>IF('İç Kalite Kontrol'!I19="","",+'İç Kalite Kontrol'!I19)</f>
        <v/>
      </c>
      <c r="I17" s="131" t="str">
        <f>IF('İç Kalite Kontrol'!J19="","",+'İç Kalite Kontrol'!J19)</f>
        <v/>
      </c>
      <c r="J17" s="131" t="str">
        <f>IF('İç Kalite Kontrol'!K19="","",+'İç Kalite Kontrol'!K19)</f>
        <v/>
      </c>
      <c r="K17" s="72"/>
    </row>
    <row r="18" spans="1:11" ht="24" customHeight="1" x14ac:dyDescent="0.2">
      <c r="A18" s="69">
        <v>8</v>
      </c>
      <c r="B18" s="131">
        <f>IF('İç Kalite Kontrol'!C20="","",+'İç Kalite Kontrol'!C20)</f>
        <v>31.4531324773363</v>
      </c>
      <c r="C18" s="131">
        <f>IF('İç Kalite Kontrol'!D20="","",+'İç Kalite Kontrol'!D20)</f>
        <v>27</v>
      </c>
      <c r="D18" s="131">
        <f>IF('İç Kalite Kontrol'!E20="","",+'İç Kalite Kontrol'!E20)</f>
        <v>30.245084757186699</v>
      </c>
      <c r="E18" s="131">
        <f>IF('İç Kalite Kontrol'!F20="","",+'İç Kalite Kontrol'!F20)</f>
        <v>30.9187207225424</v>
      </c>
      <c r="F18" s="131">
        <f>IF('İç Kalite Kontrol'!G20="","",+'İç Kalite Kontrol'!G20)</f>
        <v>29.618090520001299</v>
      </c>
      <c r="G18" s="131" t="str">
        <f>IF('İç Kalite Kontrol'!H20="","",+'İç Kalite Kontrol'!H20)</f>
        <v/>
      </c>
      <c r="H18" s="131" t="str">
        <f>IF('İç Kalite Kontrol'!I20="","",+'İç Kalite Kontrol'!I20)</f>
        <v/>
      </c>
      <c r="I18" s="131" t="str">
        <f>IF('İç Kalite Kontrol'!J20="","",+'İç Kalite Kontrol'!J20)</f>
        <v/>
      </c>
      <c r="J18" s="131" t="str">
        <f>IF('İç Kalite Kontrol'!K20="","",+'İç Kalite Kontrol'!K20)</f>
        <v/>
      </c>
      <c r="K18" s="72"/>
    </row>
    <row r="19" spans="1:11" ht="24" customHeight="1" x14ac:dyDescent="0.2">
      <c r="A19" s="69">
        <v>9</v>
      </c>
      <c r="B19" s="131">
        <f>IF('İç Kalite Kontrol'!C21="","",+'İç Kalite Kontrol'!C21)</f>
        <v>31.628322043608701</v>
      </c>
      <c r="C19" s="131">
        <f>IF('İç Kalite Kontrol'!D21="","",+'İç Kalite Kontrol'!D21)</f>
        <v>31.267320459677101</v>
      </c>
      <c r="D19" s="131">
        <f>IF('İç Kalite Kontrol'!E21="","",+'İç Kalite Kontrol'!E21)</f>
        <v>30.1090418899336</v>
      </c>
      <c r="E19" s="131">
        <f>IF('İç Kalite Kontrol'!F21="","",+'İç Kalite Kontrol'!F21)</f>
        <v>31.063013513968901</v>
      </c>
      <c r="F19" s="131">
        <f>IF('İç Kalite Kontrol'!G21="","",+'İç Kalite Kontrol'!G21)</f>
        <v>29.4653860411822</v>
      </c>
      <c r="G19" s="131" t="str">
        <f>IF('İç Kalite Kontrol'!H21="","",+'İç Kalite Kontrol'!H21)</f>
        <v/>
      </c>
      <c r="H19" s="131" t="str">
        <f>IF('İç Kalite Kontrol'!I21="","",+'İç Kalite Kontrol'!I21)</f>
        <v/>
      </c>
      <c r="I19" s="131" t="str">
        <f>IF('İç Kalite Kontrol'!J21="","",+'İç Kalite Kontrol'!J21)</f>
        <v/>
      </c>
      <c r="J19" s="131" t="str">
        <f>IF('İç Kalite Kontrol'!K21="","",+'İç Kalite Kontrol'!K21)</f>
        <v/>
      </c>
      <c r="K19" s="72"/>
    </row>
    <row r="20" spans="1:11" ht="24" customHeight="1" x14ac:dyDescent="0.2">
      <c r="A20" s="69">
        <v>10</v>
      </c>
      <c r="B20" s="131">
        <f>IF('İç Kalite Kontrol'!C22="","",+'İç Kalite Kontrol'!C22)</f>
        <v>31.803511609880999</v>
      </c>
      <c r="C20" s="131">
        <f>IF('İç Kalite Kontrol'!D22="","",+'İç Kalite Kontrol'!D22)</f>
        <v>31.353540255451101</v>
      </c>
      <c r="D20" s="131">
        <f>IF('İç Kalite Kontrol'!E22="","",+'İç Kalite Kontrol'!E22)</f>
        <v>29.9729990226806</v>
      </c>
      <c r="E20" s="131">
        <f>IF('İç Kalite Kontrol'!F22="","",+'İç Kalite Kontrol'!F22)</f>
        <v>31.207306305395502</v>
      </c>
      <c r="F20" s="131">
        <f>IF('İç Kalite Kontrol'!G22="","",+'İç Kalite Kontrol'!G22)</f>
        <v>29.3126815623631</v>
      </c>
      <c r="G20" s="131" t="str">
        <f>IF('İç Kalite Kontrol'!H22="","",+'İç Kalite Kontrol'!H22)</f>
        <v/>
      </c>
      <c r="H20" s="131" t="str">
        <f>IF('İç Kalite Kontrol'!I22="","",+'İç Kalite Kontrol'!I22)</f>
        <v/>
      </c>
      <c r="I20" s="131" t="str">
        <f>IF('İç Kalite Kontrol'!J22="","",+'İç Kalite Kontrol'!J22)</f>
        <v/>
      </c>
      <c r="J20" s="131" t="str">
        <f>IF('İç Kalite Kontrol'!K22="","",+'İç Kalite Kontrol'!K22)</f>
        <v/>
      </c>
      <c r="K20" s="72"/>
    </row>
    <row r="21" spans="1:11" ht="24" customHeight="1" x14ac:dyDescent="0.2">
      <c r="A21" s="69"/>
      <c r="B21" s="131" t="str">
        <f>IF('İç Kalite Kontrol'!C23="","",+'İç Kalite Kontrol'!C23)</f>
        <v/>
      </c>
      <c r="C21" s="131" t="str">
        <f>IF('İç Kalite Kontrol'!D23="","",+'İç Kalite Kontrol'!D23)</f>
        <v/>
      </c>
      <c r="D21" s="131" t="str">
        <f>IF('İç Kalite Kontrol'!E23="","",+'İç Kalite Kontrol'!E23)</f>
        <v/>
      </c>
      <c r="E21" s="131" t="str">
        <f>IF('İç Kalite Kontrol'!F23="","",+'İç Kalite Kontrol'!F23)</f>
        <v/>
      </c>
      <c r="F21" s="131" t="str">
        <f>IF('İç Kalite Kontrol'!G23="","",+'İç Kalite Kontrol'!G23)</f>
        <v/>
      </c>
      <c r="G21" s="131" t="str">
        <f>IF('İç Kalite Kontrol'!H23="","",+'İç Kalite Kontrol'!H23)</f>
        <v/>
      </c>
      <c r="H21" s="131" t="str">
        <f>IF('İç Kalite Kontrol'!I23="","",+'İç Kalite Kontrol'!I23)</f>
        <v/>
      </c>
      <c r="I21" s="131" t="str">
        <f>IF('İç Kalite Kontrol'!J23="","",+'İç Kalite Kontrol'!J23)</f>
        <v/>
      </c>
      <c r="J21" s="131" t="str">
        <f>IF('İç Kalite Kontrol'!K23="","",+'İç Kalite Kontrol'!K23)</f>
        <v/>
      </c>
      <c r="K21" s="72" t="str">
        <f t="shared" ref="K21:K30" si="0">IF(B21="","",AVERAGE(B21:J21))</f>
        <v/>
      </c>
    </row>
    <row r="22" spans="1:11" ht="24" customHeight="1" x14ac:dyDescent="0.2">
      <c r="A22" s="69"/>
      <c r="B22" s="131" t="str">
        <f>IF('İç Kalite Kontrol'!C24="","",+'İç Kalite Kontrol'!C24)</f>
        <v/>
      </c>
      <c r="C22" s="131" t="str">
        <f>IF('İç Kalite Kontrol'!D24="","",+'İç Kalite Kontrol'!D24)</f>
        <v/>
      </c>
      <c r="D22" s="131" t="str">
        <f>IF('İç Kalite Kontrol'!E24="","",+'İç Kalite Kontrol'!E24)</f>
        <v/>
      </c>
      <c r="E22" s="131" t="str">
        <f>IF('İç Kalite Kontrol'!F24="","",+'İç Kalite Kontrol'!F24)</f>
        <v/>
      </c>
      <c r="F22" s="131" t="str">
        <f>IF('İç Kalite Kontrol'!G24="","",+'İç Kalite Kontrol'!G24)</f>
        <v/>
      </c>
      <c r="G22" s="131" t="str">
        <f>IF('İç Kalite Kontrol'!H24="","",+'İç Kalite Kontrol'!H24)</f>
        <v/>
      </c>
      <c r="H22" s="131" t="str">
        <f>IF('İç Kalite Kontrol'!I24="","",+'İç Kalite Kontrol'!I24)</f>
        <v/>
      </c>
      <c r="I22" s="131" t="str">
        <f>IF('İç Kalite Kontrol'!J24="","",+'İç Kalite Kontrol'!J24)</f>
        <v/>
      </c>
      <c r="J22" s="131" t="str">
        <f>IF('İç Kalite Kontrol'!K24="","",+'İç Kalite Kontrol'!K24)</f>
        <v/>
      </c>
      <c r="K22" s="72" t="str">
        <f t="shared" si="0"/>
        <v/>
      </c>
    </row>
    <row r="23" spans="1:11" ht="24" customHeight="1" x14ac:dyDescent="0.2">
      <c r="A23" s="69"/>
      <c r="B23" s="131" t="str">
        <f>IF('İç Kalite Kontrol'!C25="","",+'İç Kalite Kontrol'!C25)</f>
        <v/>
      </c>
      <c r="C23" s="131" t="str">
        <f>IF('İç Kalite Kontrol'!D25="","",+'İç Kalite Kontrol'!D25)</f>
        <v/>
      </c>
      <c r="D23" s="131" t="str">
        <f>IF('İç Kalite Kontrol'!E25="","",+'İç Kalite Kontrol'!E25)</f>
        <v/>
      </c>
      <c r="E23" s="131" t="str">
        <f>IF('İç Kalite Kontrol'!F25="","",+'İç Kalite Kontrol'!F25)</f>
        <v/>
      </c>
      <c r="F23" s="131" t="str">
        <f>IF('İç Kalite Kontrol'!G25="","",+'İç Kalite Kontrol'!G25)</f>
        <v/>
      </c>
      <c r="G23" s="131" t="str">
        <f>IF('İç Kalite Kontrol'!H25="","",+'İç Kalite Kontrol'!H25)</f>
        <v/>
      </c>
      <c r="H23" s="131" t="str">
        <f>IF('İç Kalite Kontrol'!I25="","",+'İç Kalite Kontrol'!I25)</f>
        <v/>
      </c>
      <c r="I23" s="131" t="str">
        <f>IF('İç Kalite Kontrol'!J25="","",+'İç Kalite Kontrol'!J25)</f>
        <v/>
      </c>
      <c r="J23" s="131" t="str">
        <f>IF('İç Kalite Kontrol'!K25="","",+'İç Kalite Kontrol'!K25)</f>
        <v/>
      </c>
      <c r="K23" s="72" t="str">
        <f t="shared" si="0"/>
        <v/>
      </c>
    </row>
    <row r="24" spans="1:11" ht="24" customHeight="1" x14ac:dyDescent="0.2">
      <c r="A24" s="69"/>
      <c r="B24" s="131" t="str">
        <f>IF('İç Kalite Kontrol'!C26="","",+'İç Kalite Kontrol'!C26)</f>
        <v/>
      </c>
      <c r="C24" s="131" t="str">
        <f>IF('İç Kalite Kontrol'!D26="","",+'İç Kalite Kontrol'!D26)</f>
        <v/>
      </c>
      <c r="D24" s="131" t="str">
        <f>IF('İç Kalite Kontrol'!E26="","",+'İç Kalite Kontrol'!E26)</f>
        <v/>
      </c>
      <c r="E24" s="131" t="str">
        <f>IF('İç Kalite Kontrol'!F26="","",+'İç Kalite Kontrol'!F26)</f>
        <v/>
      </c>
      <c r="F24" s="131" t="str">
        <f>IF('İç Kalite Kontrol'!G26="","",+'İç Kalite Kontrol'!G26)</f>
        <v/>
      </c>
      <c r="G24" s="131" t="str">
        <f>IF('İç Kalite Kontrol'!H26="","",+'İç Kalite Kontrol'!H26)</f>
        <v/>
      </c>
      <c r="H24" s="131" t="str">
        <f>IF('İç Kalite Kontrol'!I26="","",+'İç Kalite Kontrol'!I26)</f>
        <v/>
      </c>
      <c r="I24" s="131" t="str">
        <f>IF('İç Kalite Kontrol'!J26="","",+'İç Kalite Kontrol'!J26)</f>
        <v/>
      </c>
      <c r="J24" s="131" t="str">
        <f>IF('İç Kalite Kontrol'!K26="","",+'İç Kalite Kontrol'!K26)</f>
        <v/>
      </c>
      <c r="K24" s="72" t="str">
        <f t="shared" si="0"/>
        <v/>
      </c>
    </row>
    <row r="25" spans="1:11" ht="24" customHeight="1" x14ac:dyDescent="0.2">
      <c r="A25" s="69"/>
      <c r="B25" s="131" t="str">
        <f>IF('İç Kalite Kontrol'!C27="","",+'İç Kalite Kontrol'!C27)</f>
        <v/>
      </c>
      <c r="C25" s="131" t="str">
        <f>IF('İç Kalite Kontrol'!D27="","",+'İç Kalite Kontrol'!D27)</f>
        <v/>
      </c>
      <c r="D25" s="131" t="str">
        <f>IF('İç Kalite Kontrol'!E27="","",+'İç Kalite Kontrol'!E27)</f>
        <v/>
      </c>
      <c r="E25" s="131" t="str">
        <f>IF('İç Kalite Kontrol'!F27="","",+'İç Kalite Kontrol'!F27)</f>
        <v/>
      </c>
      <c r="F25" s="131" t="str">
        <f>IF('İç Kalite Kontrol'!G27="","",+'İç Kalite Kontrol'!G27)</f>
        <v/>
      </c>
      <c r="G25" s="131" t="str">
        <f>IF('İç Kalite Kontrol'!H27="","",+'İç Kalite Kontrol'!H27)</f>
        <v/>
      </c>
      <c r="H25" s="131" t="str">
        <f>IF('İç Kalite Kontrol'!I27="","",+'İç Kalite Kontrol'!I27)</f>
        <v/>
      </c>
      <c r="I25" s="131" t="str">
        <f>IF('İç Kalite Kontrol'!J27="","",+'İç Kalite Kontrol'!J27)</f>
        <v/>
      </c>
      <c r="J25" s="131" t="str">
        <f>IF('İç Kalite Kontrol'!K27="","",+'İç Kalite Kontrol'!K27)</f>
        <v/>
      </c>
      <c r="K25" s="72" t="str">
        <f t="shared" si="0"/>
        <v/>
      </c>
    </row>
    <row r="26" spans="1:11" ht="24" customHeight="1" x14ac:dyDescent="0.2">
      <c r="A26" s="69"/>
      <c r="B26" s="131" t="str">
        <f>IF('İç Kalite Kontrol'!C28="","",+'İç Kalite Kontrol'!C28)</f>
        <v/>
      </c>
      <c r="C26" s="131" t="str">
        <f>IF('İç Kalite Kontrol'!D28="","",+'İç Kalite Kontrol'!D28)</f>
        <v/>
      </c>
      <c r="D26" s="131" t="str">
        <f>IF('İç Kalite Kontrol'!E28="","",+'İç Kalite Kontrol'!E28)</f>
        <v/>
      </c>
      <c r="E26" s="131" t="str">
        <f>IF('İç Kalite Kontrol'!F28="","",+'İç Kalite Kontrol'!F28)</f>
        <v/>
      </c>
      <c r="F26" s="131" t="str">
        <f>IF('İç Kalite Kontrol'!G28="","",+'İç Kalite Kontrol'!G28)</f>
        <v/>
      </c>
      <c r="G26" s="131" t="str">
        <f>IF('İç Kalite Kontrol'!H28="","",+'İç Kalite Kontrol'!H28)</f>
        <v/>
      </c>
      <c r="H26" s="131" t="str">
        <f>IF('İç Kalite Kontrol'!I28="","",+'İç Kalite Kontrol'!I28)</f>
        <v/>
      </c>
      <c r="I26" s="131" t="str">
        <f>IF('İç Kalite Kontrol'!J28="","",+'İç Kalite Kontrol'!J28)</f>
        <v/>
      </c>
      <c r="J26" s="131" t="str">
        <f>IF('İç Kalite Kontrol'!K28="","",+'İç Kalite Kontrol'!K28)</f>
        <v/>
      </c>
      <c r="K26" s="72" t="str">
        <f t="shared" si="0"/>
        <v/>
      </c>
    </row>
    <row r="27" spans="1:11" ht="24" customHeight="1" x14ac:dyDescent="0.2">
      <c r="A27" s="69"/>
      <c r="B27" s="131" t="str">
        <f>IF('İç Kalite Kontrol'!C29="","",+'İç Kalite Kontrol'!C29)</f>
        <v/>
      </c>
      <c r="C27" s="131" t="str">
        <f>IF('İç Kalite Kontrol'!D29="","",+'İç Kalite Kontrol'!D29)</f>
        <v/>
      </c>
      <c r="D27" s="131" t="str">
        <f>IF('İç Kalite Kontrol'!E29="","",+'İç Kalite Kontrol'!E29)</f>
        <v/>
      </c>
      <c r="E27" s="131" t="str">
        <f>IF('İç Kalite Kontrol'!F29="","",+'İç Kalite Kontrol'!F29)</f>
        <v/>
      </c>
      <c r="F27" s="131" t="str">
        <f>IF('İç Kalite Kontrol'!G29="","",+'İç Kalite Kontrol'!G29)</f>
        <v/>
      </c>
      <c r="G27" s="131" t="str">
        <f>IF('İç Kalite Kontrol'!H29="","",+'İç Kalite Kontrol'!H29)</f>
        <v/>
      </c>
      <c r="H27" s="131" t="str">
        <f>IF('İç Kalite Kontrol'!I29="","",+'İç Kalite Kontrol'!I29)</f>
        <v/>
      </c>
      <c r="I27" s="131" t="str">
        <f>IF('İç Kalite Kontrol'!J29="","",+'İç Kalite Kontrol'!J29)</f>
        <v/>
      </c>
      <c r="J27" s="131" t="str">
        <f>IF('İç Kalite Kontrol'!K29="","",+'İç Kalite Kontrol'!K29)</f>
        <v/>
      </c>
      <c r="K27" s="72" t="str">
        <f t="shared" si="0"/>
        <v/>
      </c>
    </row>
    <row r="28" spans="1:11" ht="24" customHeight="1" x14ac:dyDescent="0.2">
      <c r="A28" s="69"/>
      <c r="B28" s="131" t="str">
        <f>IF('İç Kalite Kontrol'!C30="","",+'İç Kalite Kontrol'!C30)</f>
        <v/>
      </c>
      <c r="C28" s="131" t="str">
        <f>IF('İç Kalite Kontrol'!D30="","",+'İç Kalite Kontrol'!D30)</f>
        <v/>
      </c>
      <c r="D28" s="131" t="str">
        <f>IF('İç Kalite Kontrol'!E30="","",+'İç Kalite Kontrol'!E30)</f>
        <v/>
      </c>
      <c r="E28" s="131" t="str">
        <f>IF('İç Kalite Kontrol'!F30="","",+'İç Kalite Kontrol'!F30)</f>
        <v/>
      </c>
      <c r="F28" s="131" t="str">
        <f>IF('İç Kalite Kontrol'!G30="","",+'İç Kalite Kontrol'!G30)</f>
        <v/>
      </c>
      <c r="G28" s="131" t="str">
        <f>IF('İç Kalite Kontrol'!H30="","",+'İç Kalite Kontrol'!H30)</f>
        <v/>
      </c>
      <c r="H28" s="131" t="str">
        <f>IF('İç Kalite Kontrol'!I30="","",+'İç Kalite Kontrol'!I30)</f>
        <v/>
      </c>
      <c r="I28" s="131" t="str">
        <f>IF('İç Kalite Kontrol'!J30="","",+'İç Kalite Kontrol'!J30)</f>
        <v/>
      </c>
      <c r="J28" s="131" t="str">
        <f>IF('İç Kalite Kontrol'!K30="","",+'İç Kalite Kontrol'!K30)</f>
        <v/>
      </c>
      <c r="K28" s="72" t="str">
        <f t="shared" si="0"/>
        <v/>
      </c>
    </row>
    <row r="29" spans="1:11" ht="24" customHeight="1" x14ac:dyDescent="0.2">
      <c r="A29" s="69"/>
      <c r="B29" s="131" t="str">
        <f>IF('İç Kalite Kontrol'!C31="","",+'İç Kalite Kontrol'!C31)</f>
        <v/>
      </c>
      <c r="C29" s="131" t="str">
        <f>IF('İç Kalite Kontrol'!D31="","",+'İç Kalite Kontrol'!D31)</f>
        <v/>
      </c>
      <c r="D29" s="131" t="str">
        <f>IF('İç Kalite Kontrol'!E31="","",+'İç Kalite Kontrol'!E31)</f>
        <v/>
      </c>
      <c r="E29" s="131" t="str">
        <f>IF('İç Kalite Kontrol'!F31="","",+'İç Kalite Kontrol'!F31)</f>
        <v/>
      </c>
      <c r="F29" s="131" t="str">
        <f>IF('İç Kalite Kontrol'!G31="","",+'İç Kalite Kontrol'!G31)</f>
        <v/>
      </c>
      <c r="G29" s="131" t="str">
        <f>IF('İç Kalite Kontrol'!H31="","",+'İç Kalite Kontrol'!H31)</f>
        <v/>
      </c>
      <c r="H29" s="131" t="str">
        <f>IF('İç Kalite Kontrol'!I31="","",+'İç Kalite Kontrol'!I31)</f>
        <v/>
      </c>
      <c r="I29" s="131" t="str">
        <f>IF('İç Kalite Kontrol'!J31="","",+'İç Kalite Kontrol'!J31)</f>
        <v/>
      </c>
      <c r="J29" s="131" t="str">
        <f>IF('İç Kalite Kontrol'!K31="","",+'İç Kalite Kontrol'!K31)</f>
        <v/>
      </c>
      <c r="K29" s="72" t="str">
        <f t="shared" si="0"/>
        <v/>
      </c>
    </row>
    <row r="30" spans="1:11" ht="24" customHeight="1" x14ac:dyDescent="0.2">
      <c r="A30" s="69"/>
      <c r="B30" s="131" t="str">
        <f>IF('İç Kalite Kontrol'!C32="","",+'İç Kalite Kontrol'!C32)</f>
        <v/>
      </c>
      <c r="C30" s="131" t="str">
        <f>IF('İç Kalite Kontrol'!D32="","",+'İç Kalite Kontrol'!D32)</f>
        <v/>
      </c>
      <c r="D30" s="131" t="str">
        <f>IF('İç Kalite Kontrol'!E32="","",+'İç Kalite Kontrol'!E32)</f>
        <v/>
      </c>
      <c r="E30" s="131" t="str">
        <f>IF('İç Kalite Kontrol'!F32="","",+'İç Kalite Kontrol'!F32)</f>
        <v/>
      </c>
      <c r="F30" s="131" t="str">
        <f>IF('İç Kalite Kontrol'!G32="","",+'İç Kalite Kontrol'!G32)</f>
        <v/>
      </c>
      <c r="G30" s="131" t="str">
        <f>IF('İç Kalite Kontrol'!H32="","",+'İç Kalite Kontrol'!H32)</f>
        <v/>
      </c>
      <c r="H30" s="131" t="str">
        <f>IF('İç Kalite Kontrol'!I32="","",+'İç Kalite Kontrol'!I32)</f>
        <v/>
      </c>
      <c r="I30" s="131" t="str">
        <f>IF('İç Kalite Kontrol'!J32="","",+'İç Kalite Kontrol'!J32)</f>
        <v/>
      </c>
      <c r="J30" s="131" t="str">
        <f>IF('İç Kalite Kontrol'!K32="","",+'İç Kalite Kontrol'!K32)</f>
        <v/>
      </c>
      <c r="K30" s="72" t="str">
        <f t="shared" si="0"/>
        <v/>
      </c>
    </row>
    <row r="31" spans="1:11" ht="24" customHeight="1" x14ac:dyDescent="0.2">
      <c r="A31" s="69" t="s">
        <v>140</v>
      </c>
      <c r="B31" s="132">
        <f>IF(B11="","",STDEV(B11:B20))</f>
        <v>0.79160057212954338</v>
      </c>
      <c r="C31" s="132">
        <f t="shared" ref="C31:J31" si="1">IF(C11="","",STDEV(C11:C20))</f>
        <v>1.3340527848489223</v>
      </c>
      <c r="D31" s="132">
        <f t="shared" si="1"/>
        <v>0.7756110791842834</v>
      </c>
      <c r="E31" s="132">
        <f t="shared" si="1"/>
        <v>0.76499550745580058</v>
      </c>
      <c r="F31" s="132">
        <f t="shared" si="1"/>
        <v>0.99551413635215813</v>
      </c>
      <c r="G31" s="132" t="str">
        <f t="shared" si="1"/>
        <v/>
      </c>
      <c r="H31" s="132" t="str">
        <f t="shared" si="1"/>
        <v/>
      </c>
      <c r="I31" s="132" t="str">
        <f t="shared" si="1"/>
        <v/>
      </c>
      <c r="J31" s="132" t="str">
        <f t="shared" si="1"/>
        <v/>
      </c>
      <c r="K31" s="72"/>
    </row>
    <row r="32" spans="1:11" ht="24" customHeight="1" x14ac:dyDescent="0.2">
      <c r="A32" s="69" t="s">
        <v>141</v>
      </c>
      <c r="B32" s="131">
        <f>IF(B11="","",AVERAGE(B11:B30))</f>
        <v>31.015158561655376</v>
      </c>
      <c r="C32" s="131">
        <f t="shared" ref="C32:J32" si="2">IF(C11="","",AVERAGE(C11:C30))</f>
        <v>30.547441108078051</v>
      </c>
      <c r="D32" s="131">
        <f t="shared" si="2"/>
        <v>30.585191925319315</v>
      </c>
      <c r="E32" s="131">
        <f t="shared" si="2"/>
        <v>30.557988743976001</v>
      </c>
      <c r="F32" s="131">
        <f t="shared" si="2"/>
        <v>30.093836147339324</v>
      </c>
      <c r="G32" s="131" t="str">
        <f t="shared" si="2"/>
        <v/>
      </c>
      <c r="H32" s="131" t="str">
        <f t="shared" si="2"/>
        <v/>
      </c>
      <c r="I32" s="131" t="str">
        <f t="shared" si="2"/>
        <v/>
      </c>
      <c r="J32" s="131" t="str">
        <f t="shared" si="2"/>
        <v/>
      </c>
      <c r="K32" s="72"/>
    </row>
    <row r="33" spans="1:11" ht="30" customHeight="1" x14ac:dyDescent="0.2">
      <c r="A33" s="325" t="s">
        <v>144</v>
      </c>
      <c r="B33" s="326"/>
      <c r="C33" s="74">
        <f>IF(B32="","",AVERAGE(B32:I32))</f>
        <v>30.559923297273617</v>
      </c>
      <c r="D33" s="133"/>
      <c r="E33" s="70"/>
      <c r="F33" s="70"/>
      <c r="G33" s="70"/>
      <c r="H33" s="70"/>
      <c r="I33" s="70"/>
      <c r="J33" s="70"/>
      <c r="K33" s="134"/>
    </row>
    <row r="34" spans="1:11" ht="30" customHeight="1" x14ac:dyDescent="0.2">
      <c r="A34" s="325" t="s">
        <v>143</v>
      </c>
      <c r="B34" s="326"/>
      <c r="C34" s="74">
        <f>COUNTA(B11:B20)</f>
        <v>10</v>
      </c>
      <c r="D34" s="133"/>
      <c r="E34" s="70"/>
      <c r="F34" s="70"/>
      <c r="G34" s="70"/>
      <c r="H34" s="70"/>
      <c r="I34" s="70"/>
      <c r="J34" s="70"/>
      <c r="K34" s="134"/>
    </row>
    <row r="35" spans="1:11" ht="38.25" customHeight="1" x14ac:dyDescent="0.2">
      <c r="A35" s="325" t="s">
        <v>142</v>
      </c>
      <c r="B35" s="326"/>
      <c r="C35" s="75">
        <f>MAX(B31:J31)</f>
        <v>1.3340527848489223</v>
      </c>
      <c r="D35" s="133"/>
      <c r="E35" s="70"/>
      <c r="F35" s="70"/>
      <c r="G35" s="70"/>
      <c r="H35" s="70"/>
      <c r="I35" s="70"/>
      <c r="J35" s="70"/>
      <c r="K35" s="134"/>
    </row>
    <row r="36" spans="1:11" ht="40.5" customHeight="1" x14ac:dyDescent="0.3">
      <c r="A36" s="325" t="s">
        <v>146</v>
      </c>
      <c r="B36" s="326"/>
      <c r="C36" s="75">
        <f>IF(C35="","",(C35/SQRT(C34)))</f>
        <v>0.42186453190131601</v>
      </c>
      <c r="D36" s="133"/>
      <c r="E36" s="71"/>
      <c r="F36" s="71"/>
      <c r="G36" s="71"/>
      <c r="H36" s="71"/>
      <c r="I36" s="71"/>
      <c r="J36" s="71"/>
      <c r="K36" s="134"/>
    </row>
    <row r="37" spans="1:11" ht="21.75" customHeight="1" thickBot="1" x14ac:dyDescent="0.25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 x14ac:dyDescent="0.2">
      <c r="A38" s="104" t="str">
        <f>+'Ölçüm Tekrarlanabilirliği '!A39</f>
        <v>F 0 16 00 70</v>
      </c>
      <c r="B38" s="104"/>
      <c r="C38" s="215" t="str">
        <f>+'Ölçüm Tekrarlanabilirliği '!C39:E39</f>
        <v>Rev 04 / 0420</v>
      </c>
      <c r="D38" s="215"/>
      <c r="E38" s="215"/>
      <c r="F38" s="135"/>
      <c r="G38" s="135"/>
      <c r="H38" s="135"/>
      <c r="I38" s="135"/>
    </row>
  </sheetData>
  <sheetProtection algorithmName="SHA-512" hashValue="+YIVM6bZO3f2SVM/puDVZtKi31PwP1dVqDTRHyVyOmzwXhZlBluxHZ8mKilF8D6CHEuiOnvW52XdnKtvSzCqXw==" saltValue="xIIqqfiQCY9riStC6xJRdQ==" spinCount="100000" sheet="1" objects="1" scenarios="1"/>
  <mergeCells count="17">
    <mergeCell ref="A36:B36"/>
    <mergeCell ref="A33:B33"/>
    <mergeCell ref="C38:E38"/>
    <mergeCell ref="A37:K37"/>
    <mergeCell ref="A9:A10"/>
    <mergeCell ref="A34:B34"/>
    <mergeCell ref="A35:B35"/>
    <mergeCell ref="J4:J5"/>
    <mergeCell ref="K4:K5"/>
    <mergeCell ref="A1:A5"/>
    <mergeCell ref="B9:J9"/>
    <mergeCell ref="B1:I1"/>
    <mergeCell ref="B2:I2"/>
    <mergeCell ref="B3:I5"/>
    <mergeCell ref="B6:I6"/>
    <mergeCell ref="B7:I7"/>
    <mergeCell ref="B8:I8"/>
  </mergeCells>
  <phoneticPr fontId="0" type="noConversion"/>
  <dataValidations count="1">
    <dataValidation errorStyle="warning" allowBlank="1" showInputMessage="1" showErrorMessage="1" error="Hücreye Giriş Yapılmaz" prompt="Bu Hücreye Giriş Yapılmaz" sqref="K11:K32"/>
  </dataValidations>
  <printOptions horizontalCentered="1" verticalCentered="1"/>
  <pageMargins left="0.39370078740157483" right="0.27559055118110237" top="0.43307086614173229" bottom="0.31" header="0.31496062992125984" footer="0.51181102362204722"/>
  <pageSetup paperSize="256" scale="59" orientation="portrait" horizontalDpi="300" verticalDpi="300"/>
  <headerFooter alignWithMargins="0"/>
  <ignoredErrors>
    <ignoredError sqref="K21:K30" formulaRange="1"/>
    <ignoredError sqref="J9 A10:A20 C9:C10 K10 B10 D9:E10" formulaRange="1" unlockedFormula="1"/>
    <ignoredError sqref="B11:J32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334056f3e01f2fe285a7b8edf47938fb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6f613fbd67fd76d56ccd8a94a23de1c1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ZTRF6UCTME4S-96-4936</_dlc_DocId>
    <_dlc_DocIdUrl xmlns="6807f23d-9adf-4297-b455-3f1cbb06756c">
      <Url>http://dsipaylasim/DaireBaskanliklari/TAKK/akreditasyon/_layouts/15/DocIdRedir.aspx?ID=ZTRF6UCTME4S-96-4936</Url>
      <Description>ZTRF6UCTME4S-96-4936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8C255-5705-49CE-A6C4-38E16F31DD33}"/>
</file>

<file path=customXml/itemProps2.xml><?xml version="1.0" encoding="utf-8"?>
<ds:datastoreItem xmlns:ds="http://schemas.openxmlformats.org/officeDocument/2006/customXml" ds:itemID="{87F5FEAE-204A-4DD1-A941-E58DA16E37FD}"/>
</file>

<file path=customXml/itemProps3.xml><?xml version="1.0" encoding="utf-8"?>
<ds:datastoreItem xmlns:ds="http://schemas.openxmlformats.org/officeDocument/2006/customXml" ds:itemID="{177861B9-5A20-454D-9BED-4232DBAAA521}"/>
</file>

<file path=customXml/itemProps4.xml><?xml version="1.0" encoding="utf-8"?>
<ds:datastoreItem xmlns:ds="http://schemas.openxmlformats.org/officeDocument/2006/customXml" ds:itemID="{6F66D7BE-A029-496E-ACD4-2C4BB5579580}"/>
</file>

<file path=customXml/itemProps5.xml><?xml version="1.0" encoding="utf-8"?>
<ds:datastoreItem xmlns:ds="http://schemas.openxmlformats.org/officeDocument/2006/customXml" ds:itemID="{25D94939-41F1-404B-A185-3A435574F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İç Kalite Kontrol</vt:lpstr>
      <vt:lpstr>Belirsizlik Hesapları Sonucu </vt:lpstr>
      <vt:lpstr>Deney Sonuç Veriler ve Std. Blz</vt:lpstr>
      <vt:lpstr>Ölçüm Tekrarlanabilirliği </vt:lpstr>
      <vt:lpstr>Cihaz Tekrarlanabilirliği</vt:lpstr>
      <vt:lpstr>Deney Tekrarlanabilirlik Formu</vt:lpstr>
      <vt:lpstr>'Belirsizlik Hesapları Sonucu '!Yazdırma_Alanı</vt:lpstr>
      <vt:lpstr>'Cihaz Tekrarlanabilirliği'!Yazdırma_Alanı</vt:lpstr>
      <vt:lpstr>'Deney Sonuç Veriler ve Std. Blz'!Yazdırma_Alanı</vt:lpstr>
      <vt:lpstr>'Deney Tekrarlanabilirlik Formu'!Yazdırma_Alanı</vt:lpstr>
      <vt:lpstr>'Ölçüm Tekrarlanabilirliği '!Yazdırma_Alanı</vt:lpstr>
    </vt:vector>
  </TitlesOfParts>
  <Company>DSI-TAKK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AYDIN</dc:creator>
  <cp:lastModifiedBy>Yusuf Çevik</cp:lastModifiedBy>
  <cp:lastPrinted>2016-08-26T08:01:25Z</cp:lastPrinted>
  <dcterms:created xsi:type="dcterms:W3CDTF">2005-07-24T11:33:02Z</dcterms:created>
  <dcterms:modified xsi:type="dcterms:W3CDTF">2020-04-08T13:11:27Z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ZTRF6UCTME4S-310-38</vt:lpwstr>
  </property>
  <property fmtid="{D5CDD505-2E9C-101B-9397-08002B2CF9AE}" pid="3" name="_dlc_DocIdItemGuid">
    <vt:lpwstr>f49daa80-64ea-48af-9876-601229e80b26</vt:lpwstr>
  </property>
  <property fmtid="{D5CDD505-2E9C-101B-9397-08002B2CF9AE}" pid="4" name="_dlc_DocIdUrl">
    <vt:lpwstr>http://dsipaylasim/DaireBaskanliklari/TAKK/akreditasyon/_layouts/DocIdRedir.aspx?ID=ZTRF6UCTME4S-310-38, ZTRF6UCTME4S-310-38</vt:lpwstr>
  </property>
  <property fmtid="{D5CDD505-2E9C-101B-9397-08002B2CF9AE}" pid="5" name="ContentTypeId">
    <vt:lpwstr>0x0101000AEB72A43C0D9944A18732C140996BEF</vt:lpwstr>
  </property>
</Properties>
</file>