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oyasumer\Desktop\Doküman Yayımlama-2\TAKK\Beton\17- Doküman Yayınlama ve Rev. Beton (10.02.2022)\Düzenlenen\"/>
    </mc:Choice>
  </mc:AlternateContent>
  <bookViews>
    <workbookView xWindow="-105" yWindow="-105" windowWidth="23250" windowHeight="12450" tabRatio="873"/>
  </bookViews>
  <sheets>
    <sheet name="Ham Veriler" sheetId="163" r:id="rId1"/>
    <sheet name="Sapan veya Aykırı Değer" sheetId="164" r:id="rId2"/>
    <sheet name="Deney Sonuç Verisi Değerlendir" sheetId="131" r:id="rId3"/>
    <sheet name="Personel1" sheetId="151" r:id="rId4"/>
    <sheet name="Personel2" sheetId="152" r:id="rId5"/>
    <sheet name="Personel3" sheetId="153" r:id="rId6"/>
    <sheet name="Personel4" sheetId="154" r:id="rId7"/>
    <sheet name="Personel5" sheetId="157" r:id="rId8"/>
    <sheet name="Personel6" sheetId="155" r:id="rId9"/>
    <sheet name="Personel7" sheetId="158" state="hidden" r:id="rId10"/>
    <sheet name="Personel8" sheetId="161" state="hidden" r:id="rId11"/>
    <sheet name="Personel9" sheetId="162" state="hidden" r:id="rId12"/>
    <sheet name="Personel10" sheetId="160" state="hidden" r:id="rId13"/>
    <sheet name="LAB. İÇİ UYARLIK" sheetId="156" r:id="rId14"/>
    <sheet name="LAB. İÇİ UYARLIK (YILLAR)" sheetId="159" state="hidden" r:id="rId15"/>
  </sheets>
  <definedNames>
    <definedName name="anscount" hidden="1">1</definedName>
    <definedName name="_xlnm.Extract">#REF!</definedName>
    <definedName name="Criteria_MI">#REF!</definedName>
    <definedName name="Database_MI">#REF!</definedName>
    <definedName name="Extract_MI">#REF!</definedName>
    <definedName name="_xlnm.Print_Area" localSheetId="2">'Deney Sonuç Verisi Değerlendir'!$A$1:$M$47</definedName>
    <definedName name="_xlnm.Print_Area" localSheetId="13">'LAB. İÇİ UYARLIK'!$A$1:$AG$44</definedName>
    <definedName name="_xlnm.Print_Area" localSheetId="14">'LAB. İÇİ UYARLIK (YILLAR)'!$A$1:$AG$44</definedName>
    <definedName name="_xlnm.Print_Area" localSheetId="3">Personel1!$A$1:$AG$43</definedName>
    <definedName name="_xlnm.Print_Area" localSheetId="12">Personel10!$A$1:$AG$44</definedName>
    <definedName name="_xlnm.Print_Area" localSheetId="4">Personel2!$A$1:$AG$44</definedName>
    <definedName name="_xlnm.Print_Area" localSheetId="5">Personel3!$A$1:$AG$44</definedName>
    <definedName name="_xlnm.Print_Area" localSheetId="6">Personel4!$A$1:$AG$44</definedName>
    <definedName name="_xlnm.Print_Area" localSheetId="7">Personel5!$A$1:$AG$44</definedName>
    <definedName name="_xlnm.Print_Area" localSheetId="8">Personel6!$A$1:$AG$44</definedName>
    <definedName name="_xlnm.Print_Area" localSheetId="9">Personel7!$A$1:$AG$44</definedName>
    <definedName name="_xlnm.Print_Area" localSheetId="10">Personel8!$A$1:$AG$44</definedName>
    <definedName name="_xlnm.Print_Area" localSheetId="11">Personel9!$A$1:$AG$44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56" l="1"/>
  <c r="AO3" i="163" l="1"/>
  <c r="D44" i="152"/>
  <c r="D12" i="164" l="1"/>
  <c r="E12" i="164"/>
  <c r="F12" i="164"/>
  <c r="G12" i="164"/>
  <c r="D13" i="164"/>
  <c r="E13" i="164"/>
  <c r="F13" i="164"/>
  <c r="G13" i="164"/>
  <c r="D14" i="164"/>
  <c r="E14" i="164"/>
  <c r="F14" i="164"/>
  <c r="G14" i="164"/>
  <c r="D15" i="164"/>
  <c r="E15" i="164"/>
  <c r="F15" i="164"/>
  <c r="G15" i="164"/>
  <c r="D16" i="164"/>
  <c r="E16" i="164"/>
  <c r="F16" i="164"/>
  <c r="G16" i="164"/>
  <c r="D17" i="164"/>
  <c r="E17" i="164"/>
  <c r="F17" i="164"/>
  <c r="G17" i="164"/>
  <c r="D18" i="164"/>
  <c r="E18" i="164"/>
  <c r="F18" i="164"/>
  <c r="G18" i="164"/>
  <c r="D19" i="164"/>
  <c r="E19" i="164"/>
  <c r="F19" i="164"/>
  <c r="G19" i="164"/>
  <c r="D20" i="164"/>
  <c r="E20" i="164"/>
  <c r="F20" i="164"/>
  <c r="G20" i="164"/>
  <c r="D21" i="164"/>
  <c r="E21" i="164"/>
  <c r="F21" i="164"/>
  <c r="G21" i="164"/>
  <c r="C13" i="164"/>
  <c r="C14" i="164"/>
  <c r="C15" i="164"/>
  <c r="C16" i="164"/>
  <c r="C17" i="164"/>
  <c r="C18" i="164"/>
  <c r="C19" i="164"/>
  <c r="C20" i="164"/>
  <c r="C21" i="164"/>
  <c r="C12" i="164"/>
  <c r="R13" i="164"/>
  <c r="R14" i="164"/>
  <c r="R15" i="164"/>
  <c r="R16" i="164"/>
  <c r="R17" i="164"/>
  <c r="R18" i="164"/>
  <c r="R12" i="164"/>
  <c r="H12" i="164"/>
  <c r="I12" i="164"/>
  <c r="J12" i="164"/>
  <c r="K12" i="164"/>
  <c r="L12" i="164"/>
  <c r="H13" i="164"/>
  <c r="I13" i="164"/>
  <c r="J13" i="164"/>
  <c r="K13" i="164"/>
  <c r="L13" i="164"/>
  <c r="H14" i="164"/>
  <c r="I14" i="164"/>
  <c r="J14" i="164"/>
  <c r="K14" i="164"/>
  <c r="L14" i="164"/>
  <c r="H15" i="164"/>
  <c r="I15" i="164"/>
  <c r="J15" i="164"/>
  <c r="K15" i="164"/>
  <c r="L15" i="164"/>
  <c r="H16" i="164"/>
  <c r="I16" i="164"/>
  <c r="J16" i="164"/>
  <c r="K16" i="164"/>
  <c r="L16" i="164"/>
  <c r="H17" i="164"/>
  <c r="I17" i="164"/>
  <c r="J17" i="164"/>
  <c r="K17" i="164"/>
  <c r="L17" i="164"/>
  <c r="H18" i="164"/>
  <c r="I18" i="164"/>
  <c r="J18" i="164"/>
  <c r="K18" i="164"/>
  <c r="L18" i="164"/>
  <c r="H19" i="164"/>
  <c r="I19" i="164"/>
  <c r="J19" i="164"/>
  <c r="K19" i="164"/>
  <c r="L19" i="164"/>
  <c r="H20" i="164"/>
  <c r="I20" i="164"/>
  <c r="J20" i="164"/>
  <c r="K20" i="164"/>
  <c r="L20" i="164"/>
  <c r="H21" i="164"/>
  <c r="I21" i="164"/>
  <c r="J21" i="164"/>
  <c r="K21" i="164"/>
  <c r="L21" i="164"/>
  <c r="S12" i="164"/>
  <c r="T12" i="164"/>
  <c r="U12" i="164"/>
  <c r="V12" i="164"/>
  <c r="W12" i="164"/>
  <c r="X12" i="164"/>
  <c r="Y12" i="164"/>
  <c r="Z12" i="164"/>
  <c r="S13" i="164"/>
  <c r="T13" i="164"/>
  <c r="U13" i="164"/>
  <c r="V13" i="164"/>
  <c r="W13" i="164"/>
  <c r="X13" i="164"/>
  <c r="Y13" i="164"/>
  <c r="Z13" i="164"/>
  <c r="S14" i="164"/>
  <c r="T14" i="164"/>
  <c r="U14" i="164"/>
  <c r="V14" i="164"/>
  <c r="W14" i="164"/>
  <c r="X14" i="164"/>
  <c r="Y14" i="164"/>
  <c r="Z14" i="164"/>
  <c r="S15" i="164"/>
  <c r="T15" i="164"/>
  <c r="U15" i="164"/>
  <c r="V15" i="164"/>
  <c r="W15" i="164"/>
  <c r="X15" i="164"/>
  <c r="Y15" i="164"/>
  <c r="Z15" i="164"/>
  <c r="S16" i="164"/>
  <c r="T16" i="164"/>
  <c r="U16" i="164"/>
  <c r="V16" i="164"/>
  <c r="W16" i="164"/>
  <c r="X16" i="164"/>
  <c r="Y16" i="164"/>
  <c r="Z16" i="164"/>
  <c r="S17" i="164"/>
  <c r="T17" i="164"/>
  <c r="U17" i="164"/>
  <c r="V17" i="164"/>
  <c r="W17" i="164"/>
  <c r="X17" i="164"/>
  <c r="Y17" i="164"/>
  <c r="Z17" i="164"/>
  <c r="S18" i="164"/>
  <c r="T18" i="164"/>
  <c r="U18" i="164"/>
  <c r="V18" i="164"/>
  <c r="W18" i="164"/>
  <c r="X18" i="164"/>
  <c r="Y18" i="164"/>
  <c r="Z18" i="164"/>
  <c r="R19" i="164"/>
  <c r="S19" i="164"/>
  <c r="T19" i="164"/>
  <c r="U19" i="164"/>
  <c r="V19" i="164"/>
  <c r="W19" i="164"/>
  <c r="X19" i="164"/>
  <c r="Y19" i="164"/>
  <c r="Z19" i="164"/>
  <c r="R20" i="164"/>
  <c r="S20" i="164"/>
  <c r="T20" i="164"/>
  <c r="U20" i="164"/>
  <c r="V20" i="164"/>
  <c r="W20" i="164"/>
  <c r="X20" i="164"/>
  <c r="Y20" i="164"/>
  <c r="Z20" i="164"/>
  <c r="R21" i="164"/>
  <c r="S21" i="164"/>
  <c r="T21" i="164"/>
  <c r="U21" i="164"/>
  <c r="V21" i="164"/>
  <c r="W21" i="164"/>
  <c r="X21" i="164"/>
  <c r="Y21" i="164"/>
  <c r="Z21" i="164"/>
  <c r="Q13" i="164"/>
  <c r="Q14" i="164"/>
  <c r="Q15" i="164"/>
  <c r="Q16" i="164"/>
  <c r="Q17" i="164"/>
  <c r="Q18" i="164"/>
  <c r="Q19" i="164"/>
  <c r="Q20" i="164"/>
  <c r="Q21" i="164"/>
  <c r="Q12" i="164"/>
  <c r="E12" i="131" l="1"/>
  <c r="F12" i="131"/>
  <c r="G12" i="131"/>
  <c r="H12" i="131"/>
  <c r="I12" i="131"/>
  <c r="J12" i="131"/>
  <c r="K12" i="131"/>
  <c r="L12" i="131"/>
  <c r="D13" i="131"/>
  <c r="E13" i="131"/>
  <c r="F13" i="131"/>
  <c r="G13" i="131"/>
  <c r="H13" i="131"/>
  <c r="I13" i="131"/>
  <c r="J13" i="131"/>
  <c r="K13" i="131"/>
  <c r="L13" i="131"/>
  <c r="D14" i="131"/>
  <c r="E14" i="131"/>
  <c r="G14" i="131"/>
  <c r="H14" i="131"/>
  <c r="I14" i="131"/>
  <c r="J14" i="131"/>
  <c r="K14" i="131"/>
  <c r="L14" i="131"/>
  <c r="D15" i="131"/>
  <c r="E15" i="131"/>
  <c r="F15" i="131"/>
  <c r="G15" i="131"/>
  <c r="H15" i="131"/>
  <c r="I15" i="131"/>
  <c r="J15" i="131"/>
  <c r="K15" i="131"/>
  <c r="D16" i="131"/>
  <c r="E16" i="131"/>
  <c r="F16" i="131"/>
  <c r="G16" i="131"/>
  <c r="H16" i="131"/>
  <c r="I16" i="131"/>
  <c r="J16" i="131"/>
  <c r="K16" i="131"/>
  <c r="L16" i="131"/>
  <c r="D17" i="131"/>
  <c r="E17" i="131"/>
  <c r="F17" i="131"/>
  <c r="H17" i="131"/>
  <c r="I17" i="131"/>
  <c r="J17" i="131"/>
  <c r="K17" i="131"/>
  <c r="L17" i="131"/>
  <c r="D18" i="131"/>
  <c r="E18" i="131"/>
  <c r="F18" i="131"/>
  <c r="G18" i="131"/>
  <c r="H18" i="131"/>
  <c r="I18" i="131"/>
  <c r="J18" i="131"/>
  <c r="K18" i="131"/>
  <c r="L18" i="131"/>
  <c r="D19" i="131"/>
  <c r="E19" i="131"/>
  <c r="F19" i="131"/>
  <c r="G19" i="131"/>
  <c r="H19" i="131"/>
  <c r="I19" i="131"/>
  <c r="J19" i="131"/>
  <c r="K19" i="131"/>
  <c r="L19" i="131"/>
  <c r="D20" i="131"/>
  <c r="E20" i="131"/>
  <c r="F20" i="131"/>
  <c r="G20" i="131"/>
  <c r="H20" i="131"/>
  <c r="I20" i="131"/>
  <c r="J20" i="131"/>
  <c r="K20" i="131"/>
  <c r="L20" i="131"/>
  <c r="D21" i="131"/>
  <c r="E21" i="131"/>
  <c r="F21" i="131"/>
  <c r="G21" i="131"/>
  <c r="H21" i="131"/>
  <c r="I21" i="131"/>
  <c r="J21" i="131"/>
  <c r="K21" i="131"/>
  <c r="L21" i="131"/>
  <c r="C13" i="131"/>
  <c r="C14" i="131"/>
  <c r="C15" i="131"/>
  <c r="C16" i="131"/>
  <c r="C17" i="131"/>
  <c r="C18" i="131"/>
  <c r="C19" i="131"/>
  <c r="C21" i="131"/>
  <c r="C20" i="131"/>
  <c r="G17" i="131"/>
  <c r="L15" i="131"/>
  <c r="F14" i="131"/>
  <c r="D12" i="131"/>
  <c r="C12" i="131"/>
  <c r="AO38" i="164"/>
  <c r="AA40" i="163"/>
  <c r="AO40" i="163"/>
  <c r="M40" i="163"/>
  <c r="AN42" i="164"/>
  <c r="AM42" i="164"/>
  <c r="AL42" i="164"/>
  <c r="AK42" i="164"/>
  <c r="AJ42" i="164"/>
  <c r="AI42" i="164"/>
  <c r="AH42" i="164"/>
  <c r="AG42" i="164"/>
  <c r="AF42" i="164"/>
  <c r="AE42" i="164"/>
  <c r="AF38" i="164"/>
  <c r="AG38" i="164"/>
  <c r="AH38" i="164"/>
  <c r="AI38" i="164"/>
  <c r="AJ38" i="164"/>
  <c r="AK38" i="164"/>
  <c r="AL38" i="164"/>
  <c r="AM38" i="164"/>
  <c r="AN38" i="164"/>
  <c r="AE38" i="164"/>
  <c r="AE44" i="164"/>
  <c r="AE43" i="164" s="1"/>
  <c r="AN24" i="164"/>
  <c r="AN25" i="164"/>
  <c r="AN26" i="164"/>
  <c r="AN27" i="164"/>
  <c r="AN28" i="164"/>
  <c r="AN29" i="164"/>
  <c r="AN30" i="164"/>
  <c r="AN31" i="164"/>
  <c r="AN32" i="164"/>
  <c r="AN23" i="164"/>
  <c r="AM24" i="164"/>
  <c r="AM25" i="164"/>
  <c r="AM26" i="164"/>
  <c r="AM27" i="164"/>
  <c r="AM28" i="164"/>
  <c r="AM29" i="164"/>
  <c r="AM30" i="164"/>
  <c r="AM31" i="164"/>
  <c r="AM32" i="164"/>
  <c r="AM23" i="164"/>
  <c r="AL24" i="164"/>
  <c r="AL25" i="164"/>
  <c r="AL26" i="164"/>
  <c r="AL27" i="164"/>
  <c r="AL28" i="164"/>
  <c r="AL29" i="164"/>
  <c r="AL30" i="164"/>
  <c r="AL31" i="164"/>
  <c r="AL32" i="164"/>
  <c r="AL23" i="164"/>
  <c r="AK24" i="164"/>
  <c r="AK50" i="164" s="1"/>
  <c r="AK35" i="164" s="1"/>
  <c r="AK25" i="164"/>
  <c r="AK26" i="164"/>
  <c r="AK27" i="164"/>
  <c r="AK28" i="164"/>
  <c r="AK29" i="164"/>
  <c r="AK30" i="164"/>
  <c r="AK31" i="164"/>
  <c r="AK32" i="164"/>
  <c r="AK23" i="164"/>
  <c r="AJ24" i="164"/>
  <c r="AJ50" i="164" s="1"/>
  <c r="AJ35" i="164" s="1"/>
  <c r="AJ25" i="164"/>
  <c r="AJ26" i="164"/>
  <c r="AJ27" i="164"/>
  <c r="AJ28" i="164"/>
  <c r="AJ29" i="164"/>
  <c r="AJ30" i="164"/>
  <c r="AJ31" i="164"/>
  <c r="AJ32" i="164"/>
  <c r="AJ23" i="164"/>
  <c r="AI24" i="164"/>
  <c r="AI25" i="164"/>
  <c r="AI26" i="164"/>
  <c r="AI27" i="164"/>
  <c r="AI28" i="164"/>
  <c r="AI29" i="164"/>
  <c r="AI30" i="164"/>
  <c r="AI31" i="164"/>
  <c r="AI32" i="164"/>
  <c r="AI23" i="164"/>
  <c r="AH24" i="164"/>
  <c r="AH25" i="164"/>
  <c r="AH26" i="164"/>
  <c r="AH27" i="164"/>
  <c r="AH28" i="164"/>
  <c r="AH29" i="164"/>
  <c r="AH30" i="164"/>
  <c r="AH31" i="164"/>
  <c r="AH32" i="164"/>
  <c r="AH23" i="164"/>
  <c r="AG24" i="164"/>
  <c r="AG25" i="164"/>
  <c r="AG26" i="164"/>
  <c r="AG27" i="164"/>
  <c r="AG28" i="164"/>
  <c r="AG29" i="164"/>
  <c r="AG30" i="164"/>
  <c r="AG31" i="164"/>
  <c r="AG32" i="164"/>
  <c r="AG23" i="164"/>
  <c r="AF24" i="164"/>
  <c r="AF50" i="164" s="1"/>
  <c r="AF35" i="164" s="1"/>
  <c r="AF25" i="164"/>
  <c r="AF26" i="164"/>
  <c r="AF27" i="164"/>
  <c r="AF28" i="164"/>
  <c r="AF29" i="164"/>
  <c r="AF30" i="164"/>
  <c r="AF31" i="164"/>
  <c r="AF32" i="164"/>
  <c r="AF23" i="164"/>
  <c r="AE24" i="164"/>
  <c r="AE25" i="164"/>
  <c r="AE26" i="164"/>
  <c r="AE27" i="164"/>
  <c r="AE28" i="164"/>
  <c r="AE29" i="164"/>
  <c r="AE30" i="164"/>
  <c r="AE31" i="164"/>
  <c r="AE32" i="164"/>
  <c r="AN37" i="164"/>
  <c r="AM37" i="164"/>
  <c r="AL37" i="164"/>
  <c r="AK37" i="164"/>
  <c r="AJ37" i="164"/>
  <c r="AI37" i="164"/>
  <c r="AH37" i="164"/>
  <c r="AG37" i="164"/>
  <c r="AF37" i="164"/>
  <c r="AE37" i="164"/>
  <c r="AI50" i="164"/>
  <c r="AI35" i="164" s="1"/>
  <c r="Q44" i="164"/>
  <c r="Q43" i="164" s="1"/>
  <c r="V36" i="164"/>
  <c r="W36" i="164"/>
  <c r="Z42" i="164"/>
  <c r="Q36" i="164" l="1"/>
  <c r="V42" i="164"/>
  <c r="S37" i="164"/>
  <c r="S30" i="164" s="1"/>
  <c r="U38" i="164"/>
  <c r="R42" i="164"/>
  <c r="Y36" i="164"/>
  <c r="AA38" i="164"/>
  <c r="U36" i="164"/>
  <c r="X36" i="164"/>
  <c r="T37" i="164"/>
  <c r="T31" i="164" s="1"/>
  <c r="I37" i="131"/>
  <c r="K37" i="131"/>
  <c r="H37" i="131"/>
  <c r="E37" i="131"/>
  <c r="J37" i="131"/>
  <c r="L38" i="131"/>
  <c r="K38" i="131"/>
  <c r="J38" i="131"/>
  <c r="I38" i="131"/>
  <c r="F37" i="131"/>
  <c r="G38" i="131"/>
  <c r="L37" i="131"/>
  <c r="F38" i="131"/>
  <c r="D37" i="131"/>
  <c r="D38" i="131"/>
  <c r="H38" i="131"/>
  <c r="G37" i="131"/>
  <c r="E38" i="131"/>
  <c r="C37" i="131"/>
  <c r="B22" i="151" s="1"/>
  <c r="C38" i="131"/>
  <c r="M38" i="164"/>
  <c r="M45" i="164" s="1"/>
  <c r="T29" i="164"/>
  <c r="Y31" i="164"/>
  <c r="W28" i="164"/>
  <c r="S28" i="164"/>
  <c r="S29" i="164"/>
  <c r="S32" i="164"/>
  <c r="Q38" i="164"/>
  <c r="Z37" i="164"/>
  <c r="Z23" i="164" s="1"/>
  <c r="Z38" i="164"/>
  <c r="Z39" i="164" s="1"/>
  <c r="S36" i="164"/>
  <c r="Y38" i="164"/>
  <c r="S23" i="164"/>
  <c r="T36" i="164"/>
  <c r="R36" i="164"/>
  <c r="Q42" i="164"/>
  <c r="Q37" i="164"/>
  <c r="Z30" i="164" s="1"/>
  <c r="W38" i="164"/>
  <c r="Y42" i="164"/>
  <c r="X38" i="164"/>
  <c r="Y37" i="164"/>
  <c r="Y25" i="164" s="1"/>
  <c r="V38" i="164"/>
  <c r="X42" i="164"/>
  <c r="T38" i="164"/>
  <c r="V37" i="164"/>
  <c r="S38" i="164"/>
  <c r="U42" i="164"/>
  <c r="X37" i="164"/>
  <c r="X27" i="164" s="1"/>
  <c r="W42" i="164"/>
  <c r="W37" i="164"/>
  <c r="W30" i="164" s="1"/>
  <c r="U37" i="164"/>
  <c r="U26" i="164" s="1"/>
  <c r="R38" i="164"/>
  <c r="T42" i="164"/>
  <c r="S42" i="164"/>
  <c r="R37" i="164"/>
  <c r="R24" i="164" s="1"/>
  <c r="Z36" i="164"/>
  <c r="AN36" i="164"/>
  <c r="AM50" i="164"/>
  <c r="AM35" i="164" s="1"/>
  <c r="AL50" i="164"/>
  <c r="AL35" i="164" s="1"/>
  <c r="AH50" i="164"/>
  <c r="AH35" i="164" s="1"/>
  <c r="AG50" i="164"/>
  <c r="AG35" i="164" s="1"/>
  <c r="AN50" i="164"/>
  <c r="AN35" i="164" s="1"/>
  <c r="AK27" i="163"/>
  <c r="AK29" i="163"/>
  <c r="AJ29" i="163"/>
  <c r="AJ31" i="163"/>
  <c r="AI30" i="163"/>
  <c r="AH32" i="163"/>
  <c r="AH23" i="163"/>
  <c r="R36" i="163"/>
  <c r="S36" i="163"/>
  <c r="T36" i="163"/>
  <c r="U36" i="163"/>
  <c r="V36" i="163"/>
  <c r="W36" i="163"/>
  <c r="X36" i="163"/>
  <c r="Y36" i="163"/>
  <c r="Z36" i="163"/>
  <c r="Q36" i="163"/>
  <c r="AF36" i="163"/>
  <c r="AF28" i="163" s="1"/>
  <c r="AG36" i="163"/>
  <c r="AG26" i="163" s="1"/>
  <c r="AH36" i="163"/>
  <c r="AH24" i="163" s="1"/>
  <c r="AI36" i="163"/>
  <c r="AI24" i="163" s="1"/>
  <c r="AJ36" i="163"/>
  <c r="AJ32" i="163" s="1"/>
  <c r="AK36" i="163"/>
  <c r="AK30" i="163" s="1"/>
  <c r="AL36" i="163"/>
  <c r="AL28" i="163" s="1"/>
  <c r="AM36" i="163"/>
  <c r="AM26" i="163" s="1"/>
  <c r="AN36" i="163"/>
  <c r="AN24" i="163" s="1"/>
  <c r="AE36" i="163"/>
  <c r="AE30" i="163" s="1"/>
  <c r="AF37" i="163"/>
  <c r="AG37" i="163"/>
  <c r="AH37" i="163"/>
  <c r="AI37" i="163"/>
  <c r="AJ37" i="163"/>
  <c r="AK37" i="163"/>
  <c r="AL37" i="163"/>
  <c r="AM37" i="163"/>
  <c r="AN37" i="163"/>
  <c r="AE37" i="163"/>
  <c r="R37" i="163"/>
  <c r="S37" i="163"/>
  <c r="T37" i="163"/>
  <c r="U37" i="163"/>
  <c r="V37" i="163"/>
  <c r="W37" i="163"/>
  <c r="X37" i="163"/>
  <c r="Y37" i="163"/>
  <c r="Z37" i="163"/>
  <c r="Q37" i="163"/>
  <c r="D37" i="163"/>
  <c r="E37" i="163"/>
  <c r="F37" i="163"/>
  <c r="G37" i="163"/>
  <c r="H37" i="163"/>
  <c r="I37" i="163"/>
  <c r="J37" i="163"/>
  <c r="K37" i="163"/>
  <c r="L37" i="163"/>
  <c r="C37" i="163"/>
  <c r="D36" i="163"/>
  <c r="E36" i="163"/>
  <c r="F36" i="163"/>
  <c r="G36" i="163"/>
  <c r="H36" i="163"/>
  <c r="I36" i="163"/>
  <c r="J36" i="163"/>
  <c r="K36" i="163"/>
  <c r="L36" i="163"/>
  <c r="C36" i="163"/>
  <c r="S31" i="164" l="1"/>
  <c r="T32" i="164"/>
  <c r="T27" i="164"/>
  <c r="S24" i="164"/>
  <c r="S27" i="164"/>
  <c r="T26" i="164"/>
  <c r="S25" i="164"/>
  <c r="T28" i="164"/>
  <c r="T25" i="164"/>
  <c r="S26" i="164"/>
  <c r="T30" i="164"/>
  <c r="R31" i="164"/>
  <c r="R28" i="164"/>
  <c r="R26" i="164"/>
  <c r="Z29" i="164"/>
  <c r="Z24" i="164"/>
  <c r="Q25" i="164"/>
  <c r="Q28" i="164"/>
  <c r="Y26" i="164"/>
  <c r="U27" i="164"/>
  <c r="Z40" i="164"/>
  <c r="Z41" i="164" s="1"/>
  <c r="W27" i="164"/>
  <c r="Z31" i="164"/>
  <c r="T24" i="164"/>
  <c r="W31" i="164"/>
  <c r="U24" i="164"/>
  <c r="R29" i="164"/>
  <c r="U29" i="164"/>
  <c r="U32" i="164"/>
  <c r="W23" i="164"/>
  <c r="T23" i="164"/>
  <c r="Y24" i="164"/>
  <c r="Y30" i="164"/>
  <c r="U30" i="164"/>
  <c r="R32" i="164"/>
  <c r="Z25" i="164"/>
  <c r="Q24" i="164"/>
  <c r="AF25" i="163"/>
  <c r="V29" i="164"/>
  <c r="V26" i="164"/>
  <c r="V28" i="164"/>
  <c r="V27" i="164"/>
  <c r="AF24" i="163"/>
  <c r="AK26" i="163"/>
  <c r="Z27" i="164"/>
  <c r="Q27" i="164"/>
  <c r="Q29" i="164"/>
  <c r="Z26" i="164"/>
  <c r="Q32" i="164"/>
  <c r="V31" i="164"/>
  <c r="AL25" i="163"/>
  <c r="V32" i="164"/>
  <c r="W29" i="164"/>
  <c r="Z28" i="164"/>
  <c r="W25" i="164"/>
  <c r="AG25" i="163"/>
  <c r="AL24" i="163"/>
  <c r="V24" i="164"/>
  <c r="X29" i="164"/>
  <c r="X25" i="164"/>
  <c r="AL27" i="163"/>
  <c r="AI23" i="163"/>
  <c r="AM25" i="163"/>
  <c r="U31" i="164"/>
  <c r="U25" i="164"/>
  <c r="Y23" i="164"/>
  <c r="Q30" i="164"/>
  <c r="Z32" i="164"/>
  <c r="U28" i="164"/>
  <c r="Q26" i="164"/>
  <c r="AI31" i="163"/>
  <c r="W32" i="164"/>
  <c r="W24" i="164"/>
  <c r="W26" i="164"/>
  <c r="Y29" i="164"/>
  <c r="Y28" i="164"/>
  <c r="Y32" i="164"/>
  <c r="S50" i="164"/>
  <c r="S35" i="164" s="1"/>
  <c r="Q31" i="164"/>
  <c r="U23" i="164"/>
  <c r="R25" i="164"/>
  <c r="Y27" i="164"/>
  <c r="X26" i="164"/>
  <c r="V30" i="164"/>
  <c r="X30" i="164"/>
  <c r="X24" i="164"/>
  <c r="X28" i="164"/>
  <c r="X31" i="164"/>
  <c r="AJ28" i="163"/>
  <c r="V23" i="164"/>
  <c r="X23" i="164"/>
  <c r="R30" i="164"/>
  <c r="R27" i="164"/>
  <c r="V25" i="164"/>
  <c r="AF27" i="163"/>
  <c r="R23" i="164"/>
  <c r="X32" i="164"/>
  <c r="AE29" i="163"/>
  <c r="AE28" i="163"/>
  <c r="AF26" i="163"/>
  <c r="AG24" i="163"/>
  <c r="AI32" i="163"/>
  <c r="AJ30" i="163"/>
  <c r="AK28" i="163"/>
  <c r="AL26" i="163"/>
  <c r="AM24" i="163"/>
  <c r="AE27" i="163"/>
  <c r="AN23" i="163"/>
  <c r="AE25" i="163"/>
  <c r="AG23" i="163"/>
  <c r="AH31" i="163"/>
  <c r="AI29" i="163"/>
  <c r="AJ27" i="163"/>
  <c r="AK25" i="163"/>
  <c r="AM23" i="163"/>
  <c r="AN31" i="163"/>
  <c r="AN32" i="163"/>
  <c r="AE24" i="163"/>
  <c r="AG32" i="163"/>
  <c r="AH30" i="163"/>
  <c r="AI28" i="163"/>
  <c r="AJ26" i="163"/>
  <c r="AK24" i="163"/>
  <c r="AM32" i="163"/>
  <c r="AN30" i="163"/>
  <c r="AF23" i="163"/>
  <c r="AG31" i="163"/>
  <c r="AH29" i="163"/>
  <c r="AI27" i="163"/>
  <c r="AJ25" i="163"/>
  <c r="AL23" i="163"/>
  <c r="AM31" i="163"/>
  <c r="AN29" i="163"/>
  <c r="AF32" i="163"/>
  <c r="AG30" i="163"/>
  <c r="AH28" i="163"/>
  <c r="AI26" i="163"/>
  <c r="AJ24" i="163"/>
  <c r="AL32" i="163"/>
  <c r="AM30" i="163"/>
  <c r="AN28" i="163"/>
  <c r="AE23" i="163"/>
  <c r="AF31" i="163"/>
  <c r="AG29" i="163"/>
  <c r="AH27" i="163"/>
  <c r="AI25" i="163"/>
  <c r="AK23" i="163"/>
  <c r="AL31" i="163"/>
  <c r="AM29" i="163"/>
  <c r="AN27" i="163"/>
  <c r="AE32" i="163"/>
  <c r="AF30" i="163"/>
  <c r="AG28" i="163"/>
  <c r="AH26" i="163"/>
  <c r="AK32" i="163"/>
  <c r="AL30" i="163"/>
  <c r="AM28" i="163"/>
  <c r="AN26" i="163"/>
  <c r="AE31" i="163"/>
  <c r="AF29" i="163"/>
  <c r="AG27" i="163"/>
  <c r="AH25" i="163"/>
  <c r="AJ23" i="163"/>
  <c r="AK31" i="163"/>
  <c r="AL29" i="163"/>
  <c r="AM27" i="163"/>
  <c r="AN25" i="163"/>
  <c r="AE26" i="163"/>
  <c r="E42" i="164"/>
  <c r="F42" i="164"/>
  <c r="J42" i="164"/>
  <c r="K42" i="164"/>
  <c r="L42" i="164"/>
  <c r="D42" i="131"/>
  <c r="E42" i="131"/>
  <c r="F42" i="131"/>
  <c r="F36" i="131"/>
  <c r="D36" i="131"/>
  <c r="E36" i="131"/>
  <c r="E36" i="164"/>
  <c r="F36" i="164"/>
  <c r="G36" i="164"/>
  <c r="L36" i="164"/>
  <c r="L38" i="164"/>
  <c r="F38" i="164"/>
  <c r="E38" i="164"/>
  <c r="D38" i="164"/>
  <c r="L37" i="164"/>
  <c r="L26" i="164" s="1"/>
  <c r="F37" i="164"/>
  <c r="F30" i="164" s="1"/>
  <c r="E37" i="164"/>
  <c r="E30" i="164" s="1"/>
  <c r="AF47" i="164"/>
  <c r="AC47" i="164"/>
  <c r="R47" i="164"/>
  <c r="O47" i="164"/>
  <c r="AL46" i="164"/>
  <c r="AC46" i="164"/>
  <c r="X46" i="164"/>
  <c r="O46" i="164"/>
  <c r="C46" i="164"/>
  <c r="AL45" i="164"/>
  <c r="AC45" i="164"/>
  <c r="X45" i="164"/>
  <c r="O45" i="164"/>
  <c r="AO44" i="164"/>
  <c r="AN44" i="164"/>
  <c r="AM44" i="164"/>
  <c r="AL44" i="164"/>
  <c r="AK44" i="164"/>
  <c r="AJ44" i="164"/>
  <c r="AI44" i="164"/>
  <c r="AH44" i="164"/>
  <c r="AG44" i="164"/>
  <c r="AF44" i="164"/>
  <c r="AC44" i="164"/>
  <c r="AA44" i="164"/>
  <c r="Z44" i="164"/>
  <c r="Y44" i="164"/>
  <c r="X44" i="164"/>
  <c r="W44" i="164"/>
  <c r="V44" i="164"/>
  <c r="U44" i="164"/>
  <c r="T44" i="164"/>
  <c r="S44" i="164"/>
  <c r="R44" i="164"/>
  <c r="O44" i="164"/>
  <c r="C44" i="164"/>
  <c r="I44" i="164" s="1"/>
  <c r="AO43" i="164"/>
  <c r="AN43" i="164"/>
  <c r="AM43" i="164"/>
  <c r="AL43" i="164"/>
  <c r="AK43" i="164"/>
  <c r="AJ43" i="164"/>
  <c r="AI43" i="164"/>
  <c r="AH43" i="164"/>
  <c r="AG43" i="164"/>
  <c r="AF43" i="164"/>
  <c r="AC43" i="164"/>
  <c r="AA43" i="164"/>
  <c r="Z43" i="164"/>
  <c r="Y43" i="164"/>
  <c r="X43" i="164"/>
  <c r="W43" i="164"/>
  <c r="V43" i="164"/>
  <c r="U43" i="164"/>
  <c r="T43" i="164"/>
  <c r="S43" i="164"/>
  <c r="R43" i="164"/>
  <c r="O43" i="164"/>
  <c r="AC41" i="164"/>
  <c r="O41" i="164"/>
  <c r="AC40" i="164"/>
  <c r="O40" i="164"/>
  <c r="AC39" i="164"/>
  <c r="O39" i="164"/>
  <c r="AN39" i="164"/>
  <c r="AC38" i="164"/>
  <c r="S40" i="164"/>
  <c r="S41" i="164" s="1"/>
  <c r="O38" i="164"/>
  <c r="AC37" i="164"/>
  <c r="O37" i="164"/>
  <c r="AM36" i="164"/>
  <c r="AL36" i="164"/>
  <c r="AK36" i="164"/>
  <c r="AJ36" i="164"/>
  <c r="AI36" i="164"/>
  <c r="AH36" i="164"/>
  <c r="AG36" i="164"/>
  <c r="AF36" i="164"/>
  <c r="AC36" i="164"/>
  <c r="V39" i="164"/>
  <c r="O36" i="164"/>
  <c r="AD34" i="164"/>
  <c r="P34" i="164"/>
  <c r="B34" i="164"/>
  <c r="AD33" i="164"/>
  <c r="P33" i="164"/>
  <c r="B33" i="164"/>
  <c r="AD32" i="164"/>
  <c r="P32" i="164"/>
  <c r="B32" i="164"/>
  <c r="AD31" i="164"/>
  <c r="P31" i="164"/>
  <c r="B31" i="164"/>
  <c r="AD30" i="164"/>
  <c r="P30" i="164"/>
  <c r="B30" i="164"/>
  <c r="AD29" i="164"/>
  <c r="P29" i="164"/>
  <c r="B29" i="164"/>
  <c r="AD28" i="164"/>
  <c r="P28" i="164"/>
  <c r="B28" i="164"/>
  <c r="AD27" i="164"/>
  <c r="P27" i="164"/>
  <c r="B27" i="164"/>
  <c r="AD26" i="164"/>
  <c r="P26" i="164"/>
  <c r="B26" i="164"/>
  <c r="AD25" i="164"/>
  <c r="P25" i="164"/>
  <c r="B25" i="164"/>
  <c r="AD24" i="164"/>
  <c r="P24" i="164"/>
  <c r="B24" i="164"/>
  <c r="AD23" i="164"/>
  <c r="P23" i="164"/>
  <c r="B23" i="164"/>
  <c r="AD22" i="164"/>
  <c r="P22" i="164"/>
  <c r="B22" i="164"/>
  <c r="AD21" i="164"/>
  <c r="P21" i="164"/>
  <c r="K37" i="164"/>
  <c r="K28" i="164" s="1"/>
  <c r="B21" i="164"/>
  <c r="AD20" i="164"/>
  <c r="P20" i="164"/>
  <c r="B20" i="164"/>
  <c r="AD19" i="164"/>
  <c r="P19" i="164"/>
  <c r="B19" i="164"/>
  <c r="AD18" i="164"/>
  <c r="P18" i="164"/>
  <c r="B18" i="164"/>
  <c r="AD17" i="164"/>
  <c r="P17" i="164"/>
  <c r="G42" i="164"/>
  <c r="B17" i="164"/>
  <c r="AD16" i="164"/>
  <c r="P16" i="164"/>
  <c r="C36" i="164"/>
  <c r="B16" i="164"/>
  <c r="AD15" i="164"/>
  <c r="P15" i="164"/>
  <c r="D36" i="164"/>
  <c r="B15" i="164"/>
  <c r="AD14" i="164"/>
  <c r="P14" i="164"/>
  <c r="J37" i="164"/>
  <c r="J29" i="164" s="1"/>
  <c r="B14" i="164"/>
  <c r="AD13" i="164"/>
  <c r="P13" i="164"/>
  <c r="B13" i="164"/>
  <c r="AD12" i="164"/>
  <c r="P12" i="164"/>
  <c r="B12" i="164"/>
  <c r="AN11" i="164"/>
  <c r="AJ11" i="164"/>
  <c r="AA11" i="164"/>
  <c r="AO11" i="164" s="1"/>
  <c r="Z11" i="164"/>
  <c r="Y11" i="164"/>
  <c r="AM11" i="164" s="1"/>
  <c r="X11" i="164"/>
  <c r="AL11" i="164" s="1"/>
  <c r="W11" i="164"/>
  <c r="AK11" i="164" s="1"/>
  <c r="V11" i="164"/>
  <c r="U11" i="164"/>
  <c r="AI11" i="164" s="1"/>
  <c r="T11" i="164"/>
  <c r="AH11" i="164" s="1"/>
  <c r="S11" i="164"/>
  <c r="AG11" i="164" s="1"/>
  <c r="R11" i="164"/>
  <c r="AF11" i="164" s="1"/>
  <c r="Q11" i="164"/>
  <c r="AE11" i="164" s="1"/>
  <c r="AC10" i="164"/>
  <c r="O10" i="164"/>
  <c r="AC9" i="164"/>
  <c r="O9" i="164"/>
  <c r="AC8" i="164"/>
  <c r="O8" i="164"/>
  <c r="AC7" i="164"/>
  <c r="O7" i="164"/>
  <c r="AC6" i="164"/>
  <c r="O6" i="164"/>
  <c r="AC5" i="164"/>
  <c r="O5" i="164"/>
  <c r="AO3" i="164"/>
  <c r="AD3" i="164"/>
  <c r="AA3" i="164"/>
  <c r="P3" i="164"/>
  <c r="AO2" i="164"/>
  <c r="AA2" i="164"/>
  <c r="AO1" i="164"/>
  <c r="AA1" i="164"/>
  <c r="C44" i="131"/>
  <c r="C43" i="131" s="1"/>
  <c r="Z50" i="164" l="1"/>
  <c r="Z35" i="164" s="1"/>
  <c r="T50" i="164"/>
  <c r="T35" i="164" s="1"/>
  <c r="X50" i="164"/>
  <c r="X35" i="164" s="1"/>
  <c r="U50" i="164"/>
  <c r="U35" i="164" s="1"/>
  <c r="W50" i="164"/>
  <c r="W35" i="164" s="1"/>
  <c r="E25" i="164"/>
  <c r="F24" i="164"/>
  <c r="R50" i="164"/>
  <c r="R35" i="164" s="1"/>
  <c r="Y50" i="164"/>
  <c r="Y35" i="164" s="1"/>
  <c r="V50" i="164"/>
  <c r="V35" i="164" s="1"/>
  <c r="AK39" i="164"/>
  <c r="AH40" i="164"/>
  <c r="AH41" i="164" s="1"/>
  <c r="AG39" i="164"/>
  <c r="AH39" i="164"/>
  <c r="AK40" i="164"/>
  <c r="AK41" i="164" s="1"/>
  <c r="AI39" i="164"/>
  <c r="AF40" i="164"/>
  <c r="AF41" i="164" s="1"/>
  <c r="AJ40" i="164"/>
  <c r="AJ41" i="164" s="1"/>
  <c r="AL39" i="164"/>
  <c r="AM40" i="164"/>
  <c r="AM41" i="164" s="1"/>
  <c r="T39" i="164"/>
  <c r="Y39" i="164"/>
  <c r="R40" i="164"/>
  <c r="R41" i="164" s="1"/>
  <c r="U39" i="164"/>
  <c r="W40" i="164"/>
  <c r="W41" i="164" s="1"/>
  <c r="T40" i="164"/>
  <c r="T41" i="164" s="1"/>
  <c r="V40" i="164"/>
  <c r="V41" i="164" s="1"/>
  <c r="Y40" i="164"/>
  <c r="Y41" i="164" s="1"/>
  <c r="W39" i="164"/>
  <c r="X39" i="164"/>
  <c r="R39" i="164"/>
  <c r="S39" i="164"/>
  <c r="AD32" i="163"/>
  <c r="K24" i="164"/>
  <c r="J24" i="164"/>
  <c r="AG40" i="164"/>
  <c r="AG41" i="164" s="1"/>
  <c r="F25" i="164"/>
  <c r="J28" i="164"/>
  <c r="K27" i="164"/>
  <c r="J26" i="164"/>
  <c r="K31" i="164"/>
  <c r="K23" i="164"/>
  <c r="AF39" i="164"/>
  <c r="E29" i="164"/>
  <c r="E31" i="164"/>
  <c r="J25" i="164"/>
  <c r="K32" i="164"/>
  <c r="F26" i="164"/>
  <c r="F27" i="164"/>
  <c r="F29" i="164"/>
  <c r="E32" i="164"/>
  <c r="J30" i="164"/>
  <c r="AJ39" i="164"/>
  <c r="F32" i="164"/>
  <c r="F28" i="164"/>
  <c r="J23" i="164"/>
  <c r="J32" i="164"/>
  <c r="AM39" i="164"/>
  <c r="E23" i="164"/>
  <c r="F23" i="164"/>
  <c r="J27" i="164"/>
  <c r="E24" i="164"/>
  <c r="K25" i="164"/>
  <c r="E27" i="164"/>
  <c r="K29" i="164"/>
  <c r="J31" i="164"/>
  <c r="K26" i="164"/>
  <c r="E26" i="164"/>
  <c r="E28" i="164"/>
  <c r="F31" i="164"/>
  <c r="K30" i="164"/>
  <c r="L44" i="164"/>
  <c r="K44" i="164"/>
  <c r="J44" i="164"/>
  <c r="C43" i="164"/>
  <c r="L24" i="164"/>
  <c r="L25" i="164"/>
  <c r="L27" i="164"/>
  <c r="L28" i="164"/>
  <c r="L31" i="164"/>
  <c r="L29" i="164"/>
  <c r="L32" i="164"/>
  <c r="L30" i="164"/>
  <c r="L23" i="164"/>
  <c r="G37" i="164"/>
  <c r="G28" i="164" s="1"/>
  <c r="G38" i="164"/>
  <c r="D42" i="164"/>
  <c r="D37" i="164"/>
  <c r="C38" i="164"/>
  <c r="C42" i="164"/>
  <c r="C37" i="164"/>
  <c r="J38" i="164"/>
  <c r="J36" i="164"/>
  <c r="I42" i="164"/>
  <c r="I38" i="164"/>
  <c r="I37" i="164"/>
  <c r="I36" i="164"/>
  <c r="H38" i="164"/>
  <c r="H37" i="164"/>
  <c r="H36" i="164"/>
  <c r="H42" i="164"/>
  <c r="L42" i="131"/>
  <c r="L36" i="131"/>
  <c r="K42" i="131"/>
  <c r="K36" i="131"/>
  <c r="J42" i="131"/>
  <c r="J36" i="131"/>
  <c r="I42" i="131"/>
  <c r="I36" i="131"/>
  <c r="C42" i="131"/>
  <c r="K36" i="164"/>
  <c r="K38" i="164"/>
  <c r="K40" i="164" s="1"/>
  <c r="K41" i="164" s="1"/>
  <c r="L40" i="164"/>
  <c r="L41" i="164" s="1"/>
  <c r="M44" i="164"/>
  <c r="U40" i="164"/>
  <c r="U41" i="164" s="1"/>
  <c r="AI40" i="164"/>
  <c r="AI41" i="164" s="1"/>
  <c r="D44" i="164"/>
  <c r="L39" i="164"/>
  <c r="E44" i="164"/>
  <c r="F44" i="164"/>
  <c r="X40" i="164"/>
  <c r="X41" i="164" s="1"/>
  <c r="AL40" i="164"/>
  <c r="AL41" i="164" s="1"/>
  <c r="G44" i="164"/>
  <c r="H44" i="164"/>
  <c r="AN40" i="164"/>
  <c r="AN41" i="164" s="1"/>
  <c r="N36" i="160"/>
  <c r="F36" i="160"/>
  <c r="D36" i="160"/>
  <c r="N36" i="157"/>
  <c r="AN38" i="131"/>
  <c r="AN39" i="131" s="1"/>
  <c r="AN42" i="131"/>
  <c r="AN43" i="131"/>
  <c r="AN44" i="131"/>
  <c r="Z38" i="131"/>
  <c r="Z39" i="131" s="1"/>
  <c r="Z42" i="131"/>
  <c r="Z43" i="131"/>
  <c r="Z44" i="131"/>
  <c r="Z11" i="131"/>
  <c r="AN11" i="131" s="1"/>
  <c r="L43" i="131"/>
  <c r="L44" i="131"/>
  <c r="E36" i="160"/>
  <c r="G36" i="160"/>
  <c r="H36" i="160"/>
  <c r="I36" i="160"/>
  <c r="J36" i="160"/>
  <c r="K36" i="160"/>
  <c r="L36" i="160"/>
  <c r="M36" i="160"/>
  <c r="AN39" i="163"/>
  <c r="AN38" i="163"/>
  <c r="Z39" i="163"/>
  <c r="Z11" i="163"/>
  <c r="AN11" i="163" s="1"/>
  <c r="L39" i="163"/>
  <c r="N36" i="155"/>
  <c r="H42" i="131"/>
  <c r="G36" i="131"/>
  <c r="M36" i="157"/>
  <c r="C36" i="131"/>
  <c r="C24" i="164" l="1"/>
  <c r="M37" i="164"/>
  <c r="G40" i="164"/>
  <c r="G41" i="164" s="1"/>
  <c r="I40" i="164"/>
  <c r="I41" i="164" s="1"/>
  <c r="J39" i="164"/>
  <c r="L50" i="164"/>
  <c r="L35" i="164" s="1"/>
  <c r="L35" i="131" s="1"/>
  <c r="M36" i="156" s="1"/>
  <c r="M37" i="156" s="1"/>
  <c r="I25" i="164"/>
  <c r="I29" i="164"/>
  <c r="I32" i="164"/>
  <c r="I24" i="164"/>
  <c r="I28" i="164"/>
  <c r="I31" i="164"/>
  <c r="I26" i="164"/>
  <c r="I30" i="164"/>
  <c r="I27" i="164"/>
  <c r="I23" i="164"/>
  <c r="F50" i="164"/>
  <c r="F35" i="164" s="1"/>
  <c r="F35" i="131" s="1"/>
  <c r="G36" i="156" s="1"/>
  <c r="G37" i="156" s="1"/>
  <c r="E50" i="164"/>
  <c r="E35" i="164" s="1"/>
  <c r="E35" i="131" s="1"/>
  <c r="F36" i="156" s="1"/>
  <c r="F37" i="156" s="1"/>
  <c r="J50" i="164"/>
  <c r="J35" i="164" s="1"/>
  <c r="J35" i="131" s="1"/>
  <c r="K36" i="156" s="1"/>
  <c r="K37" i="156" s="1"/>
  <c r="D30" i="164"/>
  <c r="D29" i="164"/>
  <c r="D31" i="164"/>
  <c r="D32" i="164"/>
  <c r="D25" i="164"/>
  <c r="D27" i="164"/>
  <c r="D28" i="164"/>
  <c r="D23" i="164"/>
  <c r="D24" i="164"/>
  <c r="D26" i="164"/>
  <c r="H24" i="164"/>
  <c r="H27" i="164"/>
  <c r="H31" i="164"/>
  <c r="H30" i="164"/>
  <c r="H32" i="164"/>
  <c r="H23" i="164"/>
  <c r="H25" i="164"/>
  <c r="H28" i="164"/>
  <c r="H29" i="164"/>
  <c r="H26" i="164"/>
  <c r="K50" i="164"/>
  <c r="K35" i="164" s="1"/>
  <c r="K35" i="131" s="1"/>
  <c r="L36" i="156" s="1"/>
  <c r="L37" i="156" s="1"/>
  <c r="C25" i="164"/>
  <c r="C29" i="164"/>
  <c r="C23" i="164"/>
  <c r="C26" i="164"/>
  <c r="C30" i="164"/>
  <c r="C27" i="164"/>
  <c r="C31" i="164"/>
  <c r="C28" i="164"/>
  <c r="C32" i="164"/>
  <c r="K43" i="164"/>
  <c r="H43" i="164"/>
  <c r="L43" i="164"/>
  <c r="I43" i="164"/>
  <c r="E43" i="164"/>
  <c r="F43" i="164"/>
  <c r="J43" i="164"/>
  <c r="D43" i="164"/>
  <c r="G43" i="164"/>
  <c r="M43" i="164"/>
  <c r="G24" i="164"/>
  <c r="G25" i="164"/>
  <c r="G27" i="164"/>
  <c r="G29" i="164"/>
  <c r="G30" i="164"/>
  <c r="G31" i="164"/>
  <c r="G32" i="164"/>
  <c r="G23" i="164"/>
  <c r="G26" i="164"/>
  <c r="M36" i="164"/>
  <c r="G39" i="164"/>
  <c r="G42" i="131"/>
  <c r="J40" i="164"/>
  <c r="J41" i="164" s="1"/>
  <c r="I39" i="164"/>
  <c r="H36" i="131"/>
  <c r="K39" i="164"/>
  <c r="H39" i="164"/>
  <c r="H40" i="164"/>
  <c r="H41" i="164" s="1"/>
  <c r="D39" i="164"/>
  <c r="D40" i="164"/>
  <c r="D41" i="164" s="1"/>
  <c r="E40" i="164"/>
  <c r="E41" i="164" s="1"/>
  <c r="E39" i="164"/>
  <c r="F39" i="164"/>
  <c r="F40" i="164"/>
  <c r="F41" i="164" s="1"/>
  <c r="AN40" i="131"/>
  <c r="AN41" i="131" s="1"/>
  <c r="Z40" i="131"/>
  <c r="Z41" i="131" s="1"/>
  <c r="H50" i="164" l="1"/>
  <c r="H35" i="164" s="1"/>
  <c r="H35" i="131" s="1"/>
  <c r="I36" i="156" s="1"/>
  <c r="I37" i="156" s="1"/>
  <c r="I50" i="164"/>
  <c r="I35" i="164" s="1"/>
  <c r="I35" i="131" s="1"/>
  <c r="J36" i="156" s="1"/>
  <c r="J37" i="156" s="1"/>
  <c r="G50" i="164"/>
  <c r="G35" i="164" s="1"/>
  <c r="G35" i="131" s="1"/>
  <c r="H36" i="156" s="1"/>
  <c r="H37" i="156" s="1"/>
  <c r="D50" i="164"/>
  <c r="D35" i="164" s="1"/>
  <c r="D35" i="131" s="1"/>
  <c r="E36" i="156" s="1"/>
  <c r="E37" i="156" s="1"/>
  <c r="C50" i="164"/>
  <c r="C35" i="164" s="1"/>
  <c r="C35" i="131" s="1"/>
  <c r="D36" i="156" s="1"/>
  <c r="D37" i="156" s="1"/>
  <c r="L40" i="131"/>
  <c r="L41" i="131" s="1"/>
  <c r="B22" i="160"/>
  <c r="L39" i="131"/>
  <c r="AD14" i="131" l="1"/>
  <c r="AD15" i="131"/>
  <c r="AD16" i="131"/>
  <c r="AD17" i="131"/>
  <c r="AD18" i="131"/>
  <c r="AD19" i="131"/>
  <c r="AD20" i="131"/>
  <c r="AD21" i="131"/>
  <c r="AD22" i="131"/>
  <c r="AD23" i="131"/>
  <c r="AD24" i="131"/>
  <c r="AD25" i="131"/>
  <c r="AD26" i="131"/>
  <c r="AD27" i="131"/>
  <c r="AD28" i="131"/>
  <c r="AD29" i="131"/>
  <c r="AD30" i="131"/>
  <c r="AD31" i="131"/>
  <c r="AD32" i="131"/>
  <c r="AD33" i="131"/>
  <c r="AD34" i="131"/>
  <c r="AD35" i="131"/>
  <c r="AD13" i="131"/>
  <c r="AD12" i="131"/>
  <c r="P14" i="131"/>
  <c r="P15" i="131"/>
  <c r="P16" i="131"/>
  <c r="P17" i="131"/>
  <c r="P18" i="131"/>
  <c r="P19" i="131"/>
  <c r="P20" i="131"/>
  <c r="P21" i="131"/>
  <c r="P22" i="131"/>
  <c r="P23" i="131"/>
  <c r="P24" i="131"/>
  <c r="P25" i="131"/>
  <c r="P26" i="131"/>
  <c r="P27" i="131"/>
  <c r="P28" i="131"/>
  <c r="P29" i="131"/>
  <c r="P30" i="131"/>
  <c r="P31" i="131"/>
  <c r="P32" i="131"/>
  <c r="P33" i="131"/>
  <c r="P34" i="131"/>
  <c r="P35" i="131"/>
  <c r="P13" i="131"/>
  <c r="P12" i="131"/>
  <c r="AO44" i="131"/>
  <c r="AO43" i="131"/>
  <c r="AA44" i="131"/>
  <c r="AA43" i="131"/>
  <c r="M43" i="131"/>
  <c r="M44" i="131"/>
  <c r="AM42" i="131"/>
  <c r="AL42" i="131"/>
  <c r="AK42" i="131"/>
  <c r="AJ42" i="131"/>
  <c r="AI42" i="131"/>
  <c r="AH42" i="131"/>
  <c r="AG42" i="131"/>
  <c r="AF42" i="131"/>
  <c r="AE42" i="131"/>
  <c r="AM38" i="131"/>
  <c r="AM40" i="131" s="1"/>
  <c r="AM41" i="131" s="1"/>
  <c r="AL38" i="131"/>
  <c r="AK38" i="131"/>
  <c r="AK40" i="131" s="1"/>
  <c r="AK41" i="131" s="1"/>
  <c r="AJ38" i="131"/>
  <c r="AI38" i="131"/>
  <c r="AH38" i="131"/>
  <c r="AG38" i="131"/>
  <c r="AF38" i="131"/>
  <c r="AE38" i="131"/>
  <c r="AM37" i="131"/>
  <c r="AL37" i="131"/>
  <c r="AK37" i="131"/>
  <c r="AJ37" i="131"/>
  <c r="AI37" i="131"/>
  <c r="AH37" i="131"/>
  <c r="AG37" i="131"/>
  <c r="AF37" i="131"/>
  <c r="AE37" i="131"/>
  <c r="AM36" i="131"/>
  <c r="AL36" i="131"/>
  <c r="AK36" i="131"/>
  <c r="AJ36" i="131"/>
  <c r="AI36" i="131"/>
  <c r="AH36" i="131"/>
  <c r="AG36" i="131"/>
  <c r="AF36" i="131"/>
  <c r="AE36" i="131"/>
  <c r="Y42" i="131"/>
  <c r="X42" i="131"/>
  <c r="W42" i="131"/>
  <c r="V42" i="131"/>
  <c r="U42" i="131"/>
  <c r="T42" i="131"/>
  <c r="S42" i="131"/>
  <c r="R42" i="131"/>
  <c r="Q42" i="131"/>
  <c r="Y38" i="131"/>
  <c r="Y40" i="131" s="1"/>
  <c r="Y41" i="131" s="1"/>
  <c r="X38" i="131"/>
  <c r="W38" i="131"/>
  <c r="W40" i="131" s="1"/>
  <c r="W41" i="131" s="1"/>
  <c r="V38" i="131"/>
  <c r="U38" i="131"/>
  <c r="T38" i="131"/>
  <c r="S38" i="131"/>
  <c r="R38" i="131"/>
  <c r="R40" i="131" s="1"/>
  <c r="R41" i="131" s="1"/>
  <c r="Q38" i="131"/>
  <c r="Q39" i="131" s="1"/>
  <c r="Y37" i="131"/>
  <c r="X37" i="131"/>
  <c r="W37" i="131"/>
  <c r="V37" i="131"/>
  <c r="U37" i="131"/>
  <c r="T37" i="131"/>
  <c r="S37" i="131"/>
  <c r="R37" i="131"/>
  <c r="Q37" i="131"/>
  <c r="Y36" i="131"/>
  <c r="X36" i="131"/>
  <c r="W36" i="131"/>
  <c r="V36" i="131"/>
  <c r="U36" i="131"/>
  <c r="T36" i="131"/>
  <c r="S36" i="131"/>
  <c r="R36" i="131"/>
  <c r="Q36" i="131"/>
  <c r="X40" i="131" l="1"/>
  <c r="X41" i="131" s="1"/>
  <c r="AH39" i="131"/>
  <c r="K39" i="131"/>
  <c r="E40" i="131"/>
  <c r="J39" i="131"/>
  <c r="I40" i="131"/>
  <c r="H40" i="131"/>
  <c r="G39" i="131"/>
  <c r="F39" i="131"/>
  <c r="U39" i="131"/>
  <c r="AO36" i="131"/>
  <c r="AO45" i="131" s="1"/>
  <c r="X39" i="131"/>
  <c r="Y39" i="131"/>
  <c r="AL39" i="131"/>
  <c r="V40" i="131"/>
  <c r="V41" i="131" s="1"/>
  <c r="AA36" i="131"/>
  <c r="AA45" i="131"/>
  <c r="AA39" i="131" s="1"/>
  <c r="AA37" i="131"/>
  <c r="AA42" i="131" s="1"/>
  <c r="AA38" i="131"/>
  <c r="AO37" i="131"/>
  <c r="AO42" i="131" s="1"/>
  <c r="AE40" i="131"/>
  <c r="AE41" i="131" s="1"/>
  <c r="AI40" i="131"/>
  <c r="AI41" i="131" s="1"/>
  <c r="AO38" i="131"/>
  <c r="AF40" i="131"/>
  <c r="AF41" i="131" s="1"/>
  <c r="AJ40" i="131"/>
  <c r="AJ41" i="131" s="1"/>
  <c r="AG40" i="131"/>
  <c r="AG41" i="131" s="1"/>
  <c r="AE39" i="131"/>
  <c r="AI39" i="131"/>
  <c r="AM39" i="131"/>
  <c r="AH40" i="131"/>
  <c r="AH41" i="131" s="1"/>
  <c r="AL40" i="131"/>
  <c r="AL41" i="131" s="1"/>
  <c r="AF39" i="131"/>
  <c r="AJ39" i="131"/>
  <c r="AG39" i="131"/>
  <c r="AK39" i="131"/>
  <c r="S40" i="131"/>
  <c r="S41" i="131" s="1"/>
  <c r="T39" i="131"/>
  <c r="Q45" i="131"/>
  <c r="Q40" i="131"/>
  <c r="Q41" i="131" s="1"/>
  <c r="U40" i="131"/>
  <c r="U41" i="131" s="1"/>
  <c r="T40" i="131"/>
  <c r="T41" i="131" s="1"/>
  <c r="K40" i="131"/>
  <c r="E39" i="131"/>
  <c r="J40" i="131"/>
  <c r="R39" i="131"/>
  <c r="V39" i="131"/>
  <c r="S39" i="131"/>
  <c r="W39" i="131"/>
  <c r="M38" i="131" l="1"/>
  <c r="M36" i="131"/>
  <c r="M37" i="131"/>
  <c r="C45" i="131" s="1"/>
  <c r="B22" i="156" s="1"/>
  <c r="B25" i="156" s="1"/>
  <c r="C39" i="131"/>
  <c r="D40" i="131"/>
  <c r="H39" i="131"/>
  <c r="I39" i="131"/>
  <c r="F40" i="131"/>
  <c r="D39" i="131"/>
  <c r="G40" i="131"/>
  <c r="C40" i="131"/>
  <c r="AA40" i="131"/>
  <c r="AA41" i="131" s="1"/>
  <c r="AO40" i="131"/>
  <c r="AO41" i="131" s="1"/>
  <c r="AO39" i="131"/>
  <c r="AA46" i="131"/>
  <c r="Q46" i="131" s="1"/>
  <c r="AC39" i="131"/>
  <c r="O39" i="131"/>
  <c r="AM44" i="131" l="1"/>
  <c r="AL44" i="131"/>
  <c r="AK44" i="131"/>
  <c r="AJ44" i="131"/>
  <c r="AI44" i="131"/>
  <c r="AH44" i="131"/>
  <c r="AG44" i="131"/>
  <c r="AF44" i="131"/>
  <c r="AM43" i="131" l="1"/>
  <c r="AL43" i="131"/>
  <c r="AK43" i="131"/>
  <c r="AJ43" i="131"/>
  <c r="AI43" i="131"/>
  <c r="AH43" i="131"/>
  <c r="AG43" i="131"/>
  <c r="AF43" i="131"/>
  <c r="Y43" i="131"/>
  <c r="X43" i="131"/>
  <c r="W43" i="131"/>
  <c r="V43" i="131"/>
  <c r="U43" i="131"/>
  <c r="T43" i="131"/>
  <c r="S43" i="131"/>
  <c r="R43" i="131"/>
  <c r="B14" i="131" l="1"/>
  <c r="B15" i="131"/>
  <c r="B16" i="131"/>
  <c r="B17" i="131"/>
  <c r="B18" i="131"/>
  <c r="B19" i="131"/>
  <c r="B20" i="131"/>
  <c r="B21" i="131"/>
  <c r="B22" i="131"/>
  <c r="B23" i="131"/>
  <c r="B24" i="131"/>
  <c r="B25" i="131"/>
  <c r="B26" i="131"/>
  <c r="B27" i="131"/>
  <c r="B28" i="131"/>
  <c r="B29" i="131"/>
  <c r="B30" i="131"/>
  <c r="B31" i="131"/>
  <c r="B32" i="131"/>
  <c r="B33" i="131"/>
  <c r="B34" i="131"/>
  <c r="B13" i="131"/>
  <c r="B12" i="131"/>
  <c r="AE45" i="131" l="1"/>
  <c r="AO46" i="131" s="1"/>
  <c r="AC37" i="131"/>
  <c r="AC36" i="131"/>
  <c r="AL46" i="131"/>
  <c r="X46" i="131"/>
  <c r="AC46" i="131"/>
  <c r="O46" i="131"/>
  <c r="AC41" i="131"/>
  <c r="O41" i="131"/>
  <c r="AE46" i="131" l="1"/>
  <c r="K44" i="131"/>
  <c r="K43" i="131"/>
  <c r="B25" i="160" l="1"/>
  <c r="A36" i="156"/>
  <c r="A35" i="156"/>
  <c r="A36" i="160"/>
  <c r="A35" i="160"/>
  <c r="A36" i="162"/>
  <c r="A35" i="162"/>
  <c r="A36" i="161"/>
  <c r="A35" i="161"/>
  <c r="A36" i="158"/>
  <c r="A35" i="158"/>
  <c r="A36" i="155"/>
  <c r="A35" i="155"/>
  <c r="A36" i="157"/>
  <c r="A35" i="157"/>
  <c r="A36" i="154"/>
  <c r="A35" i="154"/>
  <c r="A36" i="153"/>
  <c r="A35" i="153"/>
  <c r="A36" i="152"/>
  <c r="A35" i="152"/>
  <c r="A25" i="156"/>
  <c r="A25" i="160"/>
  <c r="A25" i="162"/>
  <c r="A25" i="161"/>
  <c r="A25" i="158"/>
  <c r="A25" i="155"/>
  <c r="A25" i="157"/>
  <c r="A25" i="154"/>
  <c r="A25" i="153"/>
  <c r="A25" i="152" l="1"/>
  <c r="C3" i="156"/>
  <c r="C3" i="160"/>
  <c r="C3" i="162"/>
  <c r="C3" i="161"/>
  <c r="C3" i="158"/>
  <c r="C3" i="155"/>
  <c r="C3" i="157"/>
  <c r="C3" i="154"/>
  <c r="C3" i="153"/>
  <c r="C3" i="152"/>
  <c r="AD11" i="163"/>
  <c r="AC11" i="163"/>
  <c r="AC10" i="163"/>
  <c r="AC9" i="163"/>
  <c r="AC8" i="163"/>
  <c r="AC7" i="163"/>
  <c r="AC6" i="163"/>
  <c r="P11" i="163"/>
  <c r="O11" i="163"/>
  <c r="O10" i="163"/>
  <c r="O9" i="163"/>
  <c r="O8" i="163"/>
  <c r="O7" i="163"/>
  <c r="O6" i="163"/>
  <c r="AL45" i="131"/>
  <c r="X45" i="131"/>
  <c r="AC45" i="131"/>
  <c r="AC44" i="131"/>
  <c r="AC43" i="131"/>
  <c r="AC40" i="131"/>
  <c r="AC38" i="131"/>
  <c r="O45" i="131"/>
  <c r="O44" i="131"/>
  <c r="O43" i="131"/>
  <c r="O40" i="131"/>
  <c r="O38" i="131"/>
  <c r="O37" i="131"/>
  <c r="O36" i="131"/>
  <c r="AC5" i="131"/>
  <c r="AC10" i="131"/>
  <c r="AC9" i="131"/>
  <c r="AC8" i="131"/>
  <c r="AC7" i="131"/>
  <c r="AC6" i="131"/>
  <c r="O10" i="131"/>
  <c r="O9" i="131"/>
  <c r="O8" i="131"/>
  <c r="O7" i="131"/>
  <c r="O6" i="131"/>
  <c r="O5" i="131"/>
  <c r="AL41" i="163" l="1"/>
  <c r="AL40" i="163"/>
  <c r="AC40" i="163"/>
  <c r="AC39" i="163"/>
  <c r="AC38" i="163"/>
  <c r="AC37" i="163"/>
  <c r="AC36" i="163"/>
  <c r="X41" i="163"/>
  <c r="X40" i="163"/>
  <c r="O40" i="163"/>
  <c r="O39" i="163"/>
  <c r="O38" i="163"/>
  <c r="O37" i="163"/>
  <c r="O36" i="163"/>
  <c r="AD14" i="163"/>
  <c r="AD15" i="163"/>
  <c r="AD16" i="163"/>
  <c r="AD17" i="163"/>
  <c r="AD18" i="163"/>
  <c r="AD19" i="163"/>
  <c r="AD20" i="163"/>
  <c r="AD21" i="163"/>
  <c r="AD22" i="163"/>
  <c r="AD13" i="163"/>
  <c r="AD12" i="163"/>
  <c r="P14" i="163"/>
  <c r="P15" i="163"/>
  <c r="P16" i="163"/>
  <c r="P17" i="163"/>
  <c r="P18" i="163"/>
  <c r="P19" i="163"/>
  <c r="P20" i="163"/>
  <c r="P21" i="163"/>
  <c r="P22" i="163"/>
  <c r="P13" i="163"/>
  <c r="P12" i="163"/>
  <c r="B14" i="163"/>
  <c r="B15" i="163"/>
  <c r="B16" i="163"/>
  <c r="B17" i="163"/>
  <c r="B18" i="163"/>
  <c r="B19" i="163"/>
  <c r="B20" i="163"/>
  <c r="B21" i="163"/>
  <c r="B22" i="163"/>
  <c r="B33" i="163"/>
  <c r="B34" i="163"/>
  <c r="B35" i="163"/>
  <c r="B13" i="163"/>
  <c r="B12" i="163"/>
  <c r="E43" i="131" l="1"/>
  <c r="F43" i="131"/>
  <c r="G43" i="131"/>
  <c r="H43" i="131"/>
  <c r="I43" i="131"/>
  <c r="J43" i="131"/>
  <c r="D43" i="131"/>
  <c r="AB35" i="151" l="1"/>
  <c r="AC35" i="151"/>
  <c r="D44" i="156" l="1"/>
  <c r="A44" i="156"/>
  <c r="D44" i="160"/>
  <c r="A44" i="160"/>
  <c r="D44" i="162"/>
  <c r="A44" i="162"/>
  <c r="D44" i="161"/>
  <c r="A44" i="161"/>
  <c r="D44" i="158"/>
  <c r="A44" i="158"/>
  <c r="D44" i="155"/>
  <c r="A44" i="155"/>
  <c r="D44" i="157"/>
  <c r="A44" i="157"/>
  <c r="D44" i="154"/>
  <c r="A44" i="154"/>
  <c r="D44" i="153"/>
  <c r="A44" i="153"/>
  <c r="A44" i="152"/>
  <c r="AF4" i="156"/>
  <c r="AF2" i="156"/>
  <c r="AF1" i="156"/>
  <c r="AF4" i="160"/>
  <c r="AF3" i="160"/>
  <c r="AF2" i="160"/>
  <c r="AF1" i="160"/>
  <c r="AF4" i="162"/>
  <c r="AF3" i="162"/>
  <c r="AF2" i="162"/>
  <c r="AF1" i="162"/>
  <c r="AF4" i="161"/>
  <c r="AF3" i="161"/>
  <c r="AF2" i="161"/>
  <c r="AF1" i="161"/>
  <c r="AF4" i="158"/>
  <c r="AF3" i="158"/>
  <c r="AF2" i="158"/>
  <c r="AF1" i="158"/>
  <c r="AF4" i="155"/>
  <c r="AF3" i="155"/>
  <c r="AF2" i="155"/>
  <c r="AF1" i="155"/>
  <c r="AF4" i="157"/>
  <c r="AF3" i="157"/>
  <c r="AF2" i="157"/>
  <c r="AF1" i="157"/>
  <c r="AF4" i="154"/>
  <c r="AF3" i="154"/>
  <c r="AF2" i="154"/>
  <c r="AF1" i="154"/>
  <c r="AF4" i="153"/>
  <c r="AF3" i="153"/>
  <c r="AF2" i="153"/>
  <c r="AF1" i="153"/>
  <c r="AF4" i="152"/>
  <c r="AF3" i="152"/>
  <c r="AF2" i="152"/>
  <c r="AF1" i="152"/>
  <c r="O13" i="163"/>
  <c r="AC13" i="163" s="1"/>
  <c r="O14" i="163"/>
  <c r="AC14" i="163" s="1"/>
  <c r="O15" i="163"/>
  <c r="AC15" i="163" s="1"/>
  <c r="O16" i="163"/>
  <c r="AC16" i="163" s="1"/>
  <c r="O17" i="163"/>
  <c r="AC17" i="163" s="1"/>
  <c r="O18" i="163"/>
  <c r="AC18" i="163" s="1"/>
  <c r="O19" i="163"/>
  <c r="AC19" i="163" s="1"/>
  <c r="O20" i="163"/>
  <c r="AC20" i="163" s="1"/>
  <c r="O21" i="163"/>
  <c r="AC21" i="163" s="1"/>
  <c r="O12" i="163"/>
  <c r="AC12" i="163" s="1"/>
  <c r="S11" i="163"/>
  <c r="T11" i="163"/>
  <c r="U11" i="163"/>
  <c r="V11" i="163"/>
  <c r="W11" i="163"/>
  <c r="X11" i="163"/>
  <c r="Y11" i="163"/>
  <c r="AM11" i="163" s="1"/>
  <c r="AA11" i="163"/>
  <c r="AO11" i="163" s="1"/>
  <c r="R11" i="163"/>
  <c r="Q11" i="163"/>
  <c r="AJ11" i="163" l="1"/>
  <c r="AI11" i="163"/>
  <c r="AE11" i="163"/>
  <c r="AF11" i="163"/>
  <c r="AH11" i="163"/>
  <c r="AK11" i="163"/>
  <c r="AG11" i="163"/>
  <c r="AL11" i="163"/>
  <c r="AF47" i="131" l="1"/>
  <c r="AC47" i="131"/>
  <c r="R47" i="131"/>
  <c r="O47" i="131"/>
  <c r="AF42" i="163"/>
  <c r="AC42" i="163"/>
  <c r="R42" i="163"/>
  <c r="O42" i="163"/>
  <c r="AO2" i="163"/>
  <c r="AO1" i="163"/>
  <c r="AD3" i="131"/>
  <c r="P3" i="131"/>
  <c r="AA3" i="163"/>
  <c r="AA2" i="163"/>
  <c r="AA1" i="163"/>
  <c r="AO3" i="131"/>
  <c r="AO2" i="131"/>
  <c r="AO1" i="131"/>
  <c r="AA11" i="131"/>
  <c r="AO11" i="131" s="1"/>
  <c r="S11" i="131"/>
  <c r="AG11" i="131" s="1"/>
  <c r="T11" i="131"/>
  <c r="AH11" i="131" s="1"/>
  <c r="U11" i="131"/>
  <c r="AI11" i="131" s="1"/>
  <c r="V11" i="131"/>
  <c r="AJ11" i="131" s="1"/>
  <c r="W11" i="131"/>
  <c r="AK11" i="131" s="1"/>
  <c r="X11" i="131"/>
  <c r="AL11" i="131" s="1"/>
  <c r="Y11" i="131"/>
  <c r="AM11" i="131" s="1"/>
  <c r="R11" i="131"/>
  <c r="AF11" i="131" s="1"/>
  <c r="Q11" i="131"/>
  <c r="AE11" i="131" s="1"/>
  <c r="AA3" i="131"/>
  <c r="AA2" i="131"/>
  <c r="AA1" i="131"/>
  <c r="AA36" i="160"/>
  <c r="Z36" i="160"/>
  <c r="Y36" i="160"/>
  <c r="X36" i="160"/>
  <c r="W36" i="160"/>
  <c r="V36" i="160"/>
  <c r="AB36" i="160"/>
  <c r="AC36" i="160"/>
  <c r="U36" i="160"/>
  <c r="T36" i="160"/>
  <c r="S36" i="160"/>
  <c r="Z36" i="162"/>
  <c r="Y36" i="162"/>
  <c r="X36" i="162"/>
  <c r="W36" i="162"/>
  <c r="V36" i="162"/>
  <c r="AB36" i="162"/>
  <c r="AC36" i="162"/>
  <c r="U36" i="162"/>
  <c r="T36" i="162"/>
  <c r="S36" i="162"/>
  <c r="Z36" i="161"/>
  <c r="Y36" i="161"/>
  <c r="X36" i="161"/>
  <c r="W36" i="161"/>
  <c r="V36" i="161"/>
  <c r="AB36" i="161"/>
  <c r="AC36" i="161"/>
  <c r="U36" i="161"/>
  <c r="T36" i="161"/>
  <c r="S36" i="161"/>
  <c r="Z36" i="158"/>
  <c r="Y36" i="158"/>
  <c r="X36" i="158"/>
  <c r="W36" i="158"/>
  <c r="V36" i="158"/>
  <c r="AB36" i="158"/>
  <c r="AC36" i="158"/>
  <c r="U36" i="158"/>
  <c r="T36" i="158"/>
  <c r="S36" i="158"/>
  <c r="Z36" i="155"/>
  <c r="Y36" i="155"/>
  <c r="X36" i="155"/>
  <c r="W36" i="155"/>
  <c r="V36" i="155"/>
  <c r="AB36" i="155"/>
  <c r="AC36" i="155"/>
  <c r="U36" i="155"/>
  <c r="T36" i="155"/>
  <c r="S36" i="155"/>
  <c r="Z36" i="157"/>
  <c r="Y36" i="157"/>
  <c r="X36" i="157"/>
  <c r="W36" i="157"/>
  <c r="V36" i="157"/>
  <c r="U36" i="157"/>
  <c r="T36" i="157"/>
  <c r="S36" i="157"/>
  <c r="AB36" i="157"/>
  <c r="AC36" i="157"/>
  <c r="Z36" i="153"/>
  <c r="Y36" i="153"/>
  <c r="X36" i="153"/>
  <c r="W36" i="153"/>
  <c r="V36" i="153"/>
  <c r="AB36" i="153"/>
  <c r="AC36" i="153"/>
  <c r="U36" i="153"/>
  <c r="T36" i="153"/>
  <c r="S36" i="153"/>
  <c r="Z36" i="152"/>
  <c r="Y36" i="152"/>
  <c r="X36" i="152"/>
  <c r="AB36" i="152"/>
  <c r="AC36" i="152"/>
  <c r="W36" i="152"/>
  <c r="V36" i="152"/>
  <c r="U36" i="152"/>
  <c r="T36" i="152"/>
  <c r="S36" i="152"/>
  <c r="N36" i="152"/>
  <c r="O36" i="152"/>
  <c r="P36" i="152"/>
  <c r="Q36" i="152"/>
  <c r="R36" i="152"/>
  <c r="AB37" i="151"/>
  <c r="AC37" i="151"/>
  <c r="Z36" i="151"/>
  <c r="Y36" i="151"/>
  <c r="X36" i="151"/>
  <c r="W36" i="151"/>
  <c r="V36" i="151"/>
  <c r="U36" i="151"/>
  <c r="U35" i="151" s="1"/>
  <c r="T36" i="151"/>
  <c r="S36" i="151"/>
  <c r="R36" i="151"/>
  <c r="Q36" i="151"/>
  <c r="P36" i="151"/>
  <c r="O36" i="151"/>
  <c r="N36" i="151"/>
  <c r="U37" i="151" l="1"/>
  <c r="R37" i="151"/>
  <c r="R35" i="151"/>
  <c r="P37" i="151"/>
  <c r="P35" i="151"/>
  <c r="Q37" i="151"/>
  <c r="Q35" i="151"/>
  <c r="V37" i="151"/>
  <c r="V35" i="151"/>
  <c r="W37" i="151"/>
  <c r="W35" i="151"/>
  <c r="X37" i="151"/>
  <c r="X35" i="151"/>
  <c r="T37" i="151"/>
  <c r="T35" i="151"/>
  <c r="Y37" i="151"/>
  <c r="Y35" i="151"/>
  <c r="Z37" i="151"/>
  <c r="Z35" i="151"/>
  <c r="S37" i="151"/>
  <c r="S35" i="151"/>
  <c r="O37" i="151"/>
  <c r="O35" i="151"/>
  <c r="J36" i="152"/>
  <c r="K36" i="152"/>
  <c r="L36" i="152"/>
  <c r="M36" i="152"/>
  <c r="S44" i="131"/>
  <c r="T44" i="131"/>
  <c r="U44" i="131"/>
  <c r="V44" i="131"/>
  <c r="W44" i="131"/>
  <c r="X44" i="131"/>
  <c r="Y44" i="131"/>
  <c r="R44" i="131"/>
  <c r="E44" i="131" l="1"/>
  <c r="F44" i="131"/>
  <c r="G44" i="131"/>
  <c r="H44" i="131"/>
  <c r="I44" i="131"/>
  <c r="J44" i="131"/>
  <c r="D44" i="131"/>
  <c r="W37" i="155" l="1"/>
  <c r="V37" i="155"/>
  <c r="U35" i="155"/>
  <c r="T35" i="155"/>
  <c r="R36" i="155"/>
  <c r="R37" i="155" s="1"/>
  <c r="Q36" i="155"/>
  <c r="Q37" i="155" s="1"/>
  <c r="P36" i="155"/>
  <c r="P35" i="155" s="1"/>
  <c r="O36" i="155"/>
  <c r="O37" i="155" s="1"/>
  <c r="M36" i="155"/>
  <c r="L36" i="155"/>
  <c r="K36" i="155"/>
  <c r="J36" i="155"/>
  <c r="F36" i="159"/>
  <c r="E36" i="159"/>
  <c r="J36" i="151"/>
  <c r="K36" i="151"/>
  <c r="L36" i="151"/>
  <c r="M36" i="151"/>
  <c r="O37" i="152"/>
  <c r="Q37" i="152"/>
  <c r="S37" i="152"/>
  <c r="T37" i="152"/>
  <c r="U37" i="152"/>
  <c r="V37" i="152"/>
  <c r="W35" i="152"/>
  <c r="X37" i="152"/>
  <c r="Y37" i="152"/>
  <c r="Z37" i="152"/>
  <c r="AB37" i="152"/>
  <c r="AC37" i="152"/>
  <c r="AC35" i="152"/>
  <c r="D36" i="152"/>
  <c r="D36" i="157"/>
  <c r="D36" i="158"/>
  <c r="E36" i="152"/>
  <c r="E36" i="153"/>
  <c r="E36" i="155"/>
  <c r="E36" i="158"/>
  <c r="E36" i="161"/>
  <c r="F36" i="152"/>
  <c r="F36" i="153"/>
  <c r="F36" i="154"/>
  <c r="F36" i="157"/>
  <c r="F36" i="155"/>
  <c r="F36" i="161"/>
  <c r="G36" i="152"/>
  <c r="G36" i="153"/>
  <c r="G36" i="154"/>
  <c r="G36" i="155"/>
  <c r="G36" i="158"/>
  <c r="G36" i="161"/>
  <c r="H36" i="152"/>
  <c r="H36" i="153"/>
  <c r="H36" i="154"/>
  <c r="H36" i="157"/>
  <c r="H36" i="155"/>
  <c r="H36" i="158"/>
  <c r="H36" i="161"/>
  <c r="I36" i="152"/>
  <c r="I36" i="153"/>
  <c r="I36" i="154"/>
  <c r="I36" i="157"/>
  <c r="I36" i="155"/>
  <c r="I36" i="158"/>
  <c r="I36" i="161"/>
  <c r="G36" i="151"/>
  <c r="I36" i="151"/>
  <c r="AO39" i="163"/>
  <c r="AM39" i="163"/>
  <c r="AL39" i="163"/>
  <c r="AK39" i="163"/>
  <c r="AJ39" i="163"/>
  <c r="AI39" i="163"/>
  <c r="AH39" i="163"/>
  <c r="AG39" i="163"/>
  <c r="AF39" i="163"/>
  <c r="AE39" i="163"/>
  <c r="AA39" i="163"/>
  <c r="Y39" i="163"/>
  <c r="X39" i="163"/>
  <c r="W39" i="163"/>
  <c r="V39" i="163"/>
  <c r="U39" i="163"/>
  <c r="T39" i="163"/>
  <c r="S39" i="163"/>
  <c r="R39" i="163"/>
  <c r="Q39" i="163"/>
  <c r="M39" i="163"/>
  <c r="K39" i="163"/>
  <c r="J39" i="163"/>
  <c r="I39" i="163"/>
  <c r="H39" i="163"/>
  <c r="G39" i="163"/>
  <c r="F39" i="163"/>
  <c r="E39" i="163"/>
  <c r="D39" i="163"/>
  <c r="C39" i="163"/>
  <c r="AO37" i="163"/>
  <c r="AO38" i="163" s="1"/>
  <c r="AA37" i="163"/>
  <c r="AA38" i="163" s="1"/>
  <c r="M37" i="163"/>
  <c r="M38" i="163" s="1"/>
  <c r="AO36" i="163"/>
  <c r="AA36" i="163"/>
  <c r="M36" i="163"/>
  <c r="AA35" i="160"/>
  <c r="Z35" i="160"/>
  <c r="Y37" i="160"/>
  <c r="X37" i="160"/>
  <c r="W35" i="160"/>
  <c r="V37" i="160"/>
  <c r="U37" i="160"/>
  <c r="S37" i="160"/>
  <c r="R36" i="160"/>
  <c r="R35" i="160" s="1"/>
  <c r="Q36" i="160"/>
  <c r="P36" i="160"/>
  <c r="P37" i="160" s="1"/>
  <c r="O36" i="160"/>
  <c r="O37" i="160" s="1"/>
  <c r="Y35" i="162"/>
  <c r="V37" i="162"/>
  <c r="U37" i="162"/>
  <c r="S35" i="162"/>
  <c r="R36" i="162"/>
  <c r="R35" i="162" s="1"/>
  <c r="Q36" i="162"/>
  <c r="Q35" i="162" s="1"/>
  <c r="P36" i="162"/>
  <c r="O36" i="162"/>
  <c r="O37" i="162" s="1"/>
  <c r="N36" i="162"/>
  <c r="M36" i="162"/>
  <c r="L36" i="162"/>
  <c r="K36" i="162"/>
  <c r="J36" i="162"/>
  <c r="I36" i="162"/>
  <c r="H36" i="162"/>
  <c r="G36" i="162"/>
  <c r="F36" i="162"/>
  <c r="E36" i="162"/>
  <c r="D36" i="162"/>
  <c r="Z37" i="161"/>
  <c r="W37" i="161"/>
  <c r="V35" i="161"/>
  <c r="U37" i="161"/>
  <c r="S37" i="161"/>
  <c r="R36" i="161"/>
  <c r="R37" i="161" s="1"/>
  <c r="Q36" i="161"/>
  <c r="P36" i="161"/>
  <c r="P35" i="161" s="1"/>
  <c r="O36" i="161"/>
  <c r="O35" i="161" s="1"/>
  <c r="N36" i="161"/>
  <c r="M36" i="161"/>
  <c r="L36" i="161"/>
  <c r="K36" i="161"/>
  <c r="J36" i="161"/>
  <c r="Z37" i="158"/>
  <c r="X37" i="158"/>
  <c r="V37" i="158"/>
  <c r="U37" i="158"/>
  <c r="T37" i="158"/>
  <c r="S35" i="158"/>
  <c r="R36" i="158"/>
  <c r="R35" i="158" s="1"/>
  <c r="Q36" i="158"/>
  <c r="Q37" i="158" s="1"/>
  <c r="P36" i="158"/>
  <c r="P37" i="158" s="1"/>
  <c r="O36" i="158"/>
  <c r="O35" i="158" s="1"/>
  <c r="N36" i="158"/>
  <c r="M36" i="158"/>
  <c r="L36" i="158"/>
  <c r="K36" i="158"/>
  <c r="J36" i="158"/>
  <c r="F36" i="158"/>
  <c r="Z37" i="155"/>
  <c r="Y35" i="155"/>
  <c r="Y37" i="155"/>
  <c r="X37" i="155"/>
  <c r="S35" i="155"/>
  <c r="Z37" i="157"/>
  <c r="Y37" i="157"/>
  <c r="X37" i="157"/>
  <c r="W35" i="157"/>
  <c r="V35" i="157"/>
  <c r="U35" i="157"/>
  <c r="T37" i="157"/>
  <c r="S37" i="157"/>
  <c r="R36" i="157"/>
  <c r="R37" i="157" s="1"/>
  <c r="Q36" i="157"/>
  <c r="Q37" i="157" s="1"/>
  <c r="P36" i="157"/>
  <c r="P37" i="157" s="1"/>
  <c r="O36" i="157"/>
  <c r="O37" i="157" s="1"/>
  <c r="L36" i="157"/>
  <c r="K36" i="157"/>
  <c r="J36" i="157"/>
  <c r="AA37" i="154"/>
  <c r="Z37" i="154"/>
  <c r="Y35" i="154"/>
  <c r="X35" i="154"/>
  <c r="V36" i="154"/>
  <c r="V35" i="154" s="1"/>
  <c r="U36" i="154"/>
  <c r="U37" i="154" s="1"/>
  <c r="T36" i="154"/>
  <c r="T35" i="154" s="1"/>
  <c r="S36" i="154"/>
  <c r="S35" i="154" s="1"/>
  <c r="R36" i="154"/>
  <c r="Q36" i="154"/>
  <c r="Q37" i="154" s="1"/>
  <c r="P36" i="154"/>
  <c r="P37" i="154" s="1"/>
  <c r="O36" i="154"/>
  <c r="O35" i="154" s="1"/>
  <c r="N36" i="154"/>
  <c r="M36" i="154"/>
  <c r="L36" i="154"/>
  <c r="K36" i="154"/>
  <c r="J36" i="154"/>
  <c r="E36" i="154"/>
  <c r="Z37" i="153"/>
  <c r="Y37" i="153"/>
  <c r="X37" i="153"/>
  <c r="U35" i="153"/>
  <c r="T35" i="153"/>
  <c r="S35" i="153"/>
  <c r="R36" i="153"/>
  <c r="R35" i="153" s="1"/>
  <c r="Q36" i="153"/>
  <c r="Q35" i="153" s="1"/>
  <c r="P36" i="153"/>
  <c r="P37" i="153" s="1"/>
  <c r="O36" i="153"/>
  <c r="O35" i="153" s="1"/>
  <c r="N36" i="153"/>
  <c r="M36" i="153"/>
  <c r="L36" i="153"/>
  <c r="K36" i="153"/>
  <c r="J36" i="153"/>
  <c r="X37" i="161"/>
  <c r="Z35" i="152"/>
  <c r="X35" i="152"/>
  <c r="O35" i="152"/>
  <c r="I36" i="159"/>
  <c r="I37" i="159" s="1"/>
  <c r="AC37" i="160"/>
  <c r="AB37" i="160"/>
  <c r="Z37" i="160"/>
  <c r="AC35" i="160"/>
  <c r="AB35" i="160"/>
  <c r="AC37" i="162"/>
  <c r="AB37" i="162"/>
  <c r="AC35" i="162"/>
  <c r="AB35" i="162"/>
  <c r="AC37" i="161"/>
  <c r="AB37" i="161"/>
  <c r="AC35" i="161"/>
  <c r="AB35" i="161"/>
  <c r="Z35" i="161"/>
  <c r="H36" i="159"/>
  <c r="H37" i="159" s="1"/>
  <c r="AC35" i="159"/>
  <c r="AB35" i="159"/>
  <c r="AA35" i="159"/>
  <c r="Z35" i="159"/>
  <c r="Y35" i="159"/>
  <c r="X35" i="159"/>
  <c r="W35" i="159"/>
  <c r="V35" i="159"/>
  <c r="U35" i="159"/>
  <c r="T35" i="159"/>
  <c r="S35" i="159"/>
  <c r="R35" i="159"/>
  <c r="Q35" i="159"/>
  <c r="P35" i="159"/>
  <c r="O35" i="159"/>
  <c r="N35" i="159"/>
  <c r="M35" i="159"/>
  <c r="K35" i="159"/>
  <c r="J35" i="159"/>
  <c r="AC35" i="156"/>
  <c r="AB35" i="156"/>
  <c r="AA35" i="156"/>
  <c r="Z35" i="156"/>
  <c r="Y35" i="156"/>
  <c r="X35" i="156"/>
  <c r="W35" i="156"/>
  <c r="V35" i="156"/>
  <c r="U35" i="156"/>
  <c r="T35" i="156"/>
  <c r="S35" i="156"/>
  <c r="R35" i="156"/>
  <c r="Q35" i="156"/>
  <c r="P35" i="156"/>
  <c r="O35" i="156"/>
  <c r="N35" i="156"/>
  <c r="AC35" i="158"/>
  <c r="AB35" i="158"/>
  <c r="AC35" i="155"/>
  <c r="AB35" i="155"/>
  <c r="AC35" i="157"/>
  <c r="AB35" i="157"/>
  <c r="AC35" i="154"/>
  <c r="AB35" i="154"/>
  <c r="AA35" i="154"/>
  <c r="AC35" i="153"/>
  <c r="AB35" i="153"/>
  <c r="Y35" i="153"/>
  <c r="AB35" i="152"/>
  <c r="AC37" i="159"/>
  <c r="AB37" i="159"/>
  <c r="AA37" i="159"/>
  <c r="Z37" i="159"/>
  <c r="Y37" i="159"/>
  <c r="X37" i="159"/>
  <c r="W37" i="159"/>
  <c r="V37" i="159"/>
  <c r="U37" i="159"/>
  <c r="T37" i="159"/>
  <c r="S37" i="159"/>
  <c r="R37" i="159"/>
  <c r="Q37" i="159"/>
  <c r="P37" i="159"/>
  <c r="O37" i="159"/>
  <c r="N37" i="159"/>
  <c r="M37" i="159"/>
  <c r="L37" i="159"/>
  <c r="L35" i="159"/>
  <c r="K37" i="159"/>
  <c r="J37" i="159"/>
  <c r="AC37" i="156"/>
  <c r="AB37" i="156"/>
  <c r="AA37" i="156"/>
  <c r="Z37" i="156"/>
  <c r="Y37" i="156"/>
  <c r="X37" i="156"/>
  <c r="W37" i="156"/>
  <c r="V37" i="156"/>
  <c r="U37" i="156"/>
  <c r="T37" i="156"/>
  <c r="S37" i="156"/>
  <c r="R37" i="156"/>
  <c r="Q37" i="156"/>
  <c r="P37" i="156"/>
  <c r="O37" i="156"/>
  <c r="N37" i="156"/>
  <c r="AC37" i="158"/>
  <c r="AB37" i="158"/>
  <c r="AC37" i="155"/>
  <c r="AB37" i="155"/>
  <c r="U37" i="155"/>
  <c r="AC37" i="157"/>
  <c r="AB37" i="157"/>
  <c r="AC37" i="154"/>
  <c r="AB37" i="154"/>
  <c r="AC37" i="153"/>
  <c r="AB37" i="153"/>
  <c r="X35" i="161"/>
  <c r="Z35" i="157"/>
  <c r="Q35" i="155"/>
  <c r="Y35" i="160"/>
  <c r="Z35" i="154"/>
  <c r="W35" i="155"/>
  <c r="V35" i="155"/>
  <c r="U35" i="160"/>
  <c r="B22" i="159"/>
  <c r="B25" i="159" s="1"/>
  <c r="G36" i="159"/>
  <c r="G37" i="159" s="1"/>
  <c r="Z35" i="155"/>
  <c r="X35" i="158"/>
  <c r="X35" i="160"/>
  <c r="V35" i="158"/>
  <c r="X37" i="154"/>
  <c r="X35" i="153"/>
  <c r="Y37" i="154"/>
  <c r="Y35" i="152"/>
  <c r="Y37" i="162"/>
  <c r="X35" i="157"/>
  <c r="AA37" i="160"/>
  <c r="T37" i="153"/>
  <c r="X35" i="155"/>
  <c r="Z35" i="153"/>
  <c r="U37" i="157"/>
  <c r="Y35" i="157"/>
  <c r="Z35" i="158"/>
  <c r="W37" i="158"/>
  <c r="W35" i="158"/>
  <c r="T37" i="162"/>
  <c r="T35" i="162"/>
  <c r="Q35" i="152"/>
  <c r="Z37" i="162"/>
  <c r="Z35" i="162"/>
  <c r="X37" i="162"/>
  <c r="X35" i="162"/>
  <c r="Y37" i="158"/>
  <c r="Y35" i="158"/>
  <c r="Y35" i="161"/>
  <c r="Y37" i="161"/>
  <c r="E36" i="157"/>
  <c r="V35" i="152"/>
  <c r="S37" i="155"/>
  <c r="S35" i="160"/>
  <c r="T37" i="155"/>
  <c r="V35" i="162"/>
  <c r="S37" i="158"/>
  <c r="W37" i="160"/>
  <c r="S35" i="161"/>
  <c r="U35" i="152"/>
  <c r="P37" i="152"/>
  <c r="P35" i="152"/>
  <c r="T35" i="157"/>
  <c r="V37" i="153"/>
  <c r="V35" i="153"/>
  <c r="D36" i="161"/>
  <c r="D36" i="154"/>
  <c r="D36" i="151"/>
  <c r="R35" i="161" l="1"/>
  <c r="AM38" i="163"/>
  <c r="B38" i="162"/>
  <c r="P37" i="161"/>
  <c r="O37" i="154"/>
  <c r="E36" i="151"/>
  <c r="H36" i="151"/>
  <c r="R35" i="155"/>
  <c r="R37" i="162"/>
  <c r="I35" i="159"/>
  <c r="O37" i="158"/>
  <c r="R37" i="160"/>
  <c r="P35" i="158"/>
  <c r="R37" i="153"/>
  <c r="AI38" i="163"/>
  <c r="AE38" i="163"/>
  <c r="P37" i="155"/>
  <c r="R35" i="157"/>
  <c r="Q37" i="153"/>
  <c r="O35" i="157"/>
  <c r="W35" i="161"/>
  <c r="Q35" i="157"/>
  <c r="O35" i="160"/>
  <c r="P35" i="160"/>
  <c r="O35" i="155"/>
  <c r="P35" i="153"/>
  <c r="E37" i="159"/>
  <c r="E35" i="159" s="1"/>
  <c r="S35" i="152"/>
  <c r="O37" i="153"/>
  <c r="T35" i="152"/>
  <c r="V37" i="161"/>
  <c r="AE37" i="152"/>
  <c r="V37" i="157"/>
  <c r="B25" i="158"/>
  <c r="W37" i="152"/>
  <c r="S37" i="154"/>
  <c r="U35" i="158"/>
  <c r="P35" i="157"/>
  <c r="AJ38" i="163"/>
  <c r="U37" i="153"/>
  <c r="AK38" i="163"/>
  <c r="Q37" i="162"/>
  <c r="R37" i="158"/>
  <c r="U35" i="162"/>
  <c r="G35" i="159"/>
  <c r="S37" i="162"/>
  <c r="Q35" i="158"/>
  <c r="AF38" i="163"/>
  <c r="AG38" i="163"/>
  <c r="S37" i="153"/>
  <c r="AH38" i="163"/>
  <c r="AL38" i="163"/>
  <c r="AE10" i="158"/>
  <c r="W37" i="153"/>
  <c r="W35" i="153"/>
  <c r="F36" i="151"/>
  <c r="T37" i="154"/>
  <c r="F37" i="159"/>
  <c r="F35" i="159" s="1"/>
  <c r="V35" i="160"/>
  <c r="G36" i="157"/>
  <c r="AE9" i="157" s="1"/>
  <c r="Q35" i="161"/>
  <c r="Q37" i="161"/>
  <c r="T37" i="161"/>
  <c r="T35" i="161"/>
  <c r="P37" i="162"/>
  <c r="P35" i="162"/>
  <c r="Q37" i="160"/>
  <c r="Q35" i="160"/>
  <c r="Q35" i="154"/>
  <c r="AE37" i="158"/>
  <c r="K37" i="160"/>
  <c r="K35" i="160" s="1"/>
  <c r="AE14" i="160"/>
  <c r="B38" i="154"/>
  <c r="D36" i="153"/>
  <c r="AE14" i="153" s="1"/>
  <c r="W35" i="162"/>
  <c r="W37" i="162"/>
  <c r="W37" i="157"/>
  <c r="R35" i="154"/>
  <c r="R37" i="154"/>
  <c r="AE40" i="160"/>
  <c r="T35" i="160"/>
  <c r="T37" i="160"/>
  <c r="R37" i="152"/>
  <c r="R35" i="152"/>
  <c r="AE10" i="161"/>
  <c r="AE40" i="154"/>
  <c r="AE38" i="152"/>
  <c r="AE9" i="154"/>
  <c r="AE42" i="154"/>
  <c r="AE37" i="154"/>
  <c r="AE38" i="154"/>
  <c r="AE12" i="154"/>
  <c r="AE10" i="154"/>
  <c r="AE14" i="154"/>
  <c r="AE18" i="154"/>
  <c r="AE12" i="161"/>
  <c r="AE37" i="161"/>
  <c r="AE9" i="160"/>
  <c r="T35" i="158"/>
  <c r="N35" i="160"/>
  <c r="AE18" i="158"/>
  <c r="AE18" i="161"/>
  <c r="O35" i="162"/>
  <c r="V37" i="154"/>
  <c r="H35" i="159"/>
  <c r="U35" i="154"/>
  <c r="AE14" i="158"/>
  <c r="AE14" i="161"/>
  <c r="AE9" i="158"/>
  <c r="AE40" i="161"/>
  <c r="AE37" i="160"/>
  <c r="AE38" i="160"/>
  <c r="AE18" i="162"/>
  <c r="D36" i="155"/>
  <c r="AE42" i="161"/>
  <c r="AE42" i="158"/>
  <c r="AE42" i="160"/>
  <c r="AE12" i="158"/>
  <c r="AE40" i="158"/>
  <c r="AE38" i="158"/>
  <c r="AE9" i="161"/>
  <c r="P35" i="154"/>
  <c r="AE18" i="160"/>
  <c r="S35" i="157"/>
  <c r="O37" i="161"/>
  <c r="U35" i="161"/>
  <c r="N37" i="160"/>
  <c r="AE12" i="160"/>
  <c r="AE10" i="160"/>
  <c r="AE38" i="161"/>
  <c r="AE42" i="162"/>
  <c r="AE10" i="162"/>
  <c r="K41" i="131"/>
  <c r="AE12" i="162"/>
  <c r="AE9" i="162"/>
  <c r="B22" i="162"/>
  <c r="AA37" i="162" s="1"/>
  <c r="AE38" i="162"/>
  <c r="AE37" i="162"/>
  <c r="AE40" i="162"/>
  <c r="AE14" i="162"/>
  <c r="G37" i="162" l="1"/>
  <c r="B25" i="162"/>
  <c r="AA35" i="162" s="1"/>
  <c r="B25" i="161"/>
  <c r="B38" i="155"/>
  <c r="B38" i="161"/>
  <c r="B38" i="158"/>
  <c r="B38" i="152"/>
  <c r="M42" i="131"/>
  <c r="B38" i="153"/>
  <c r="K37" i="162"/>
  <c r="L37" i="162"/>
  <c r="N37" i="162"/>
  <c r="N35" i="162" s="1"/>
  <c r="J37" i="162"/>
  <c r="M37" i="162"/>
  <c r="D37" i="160"/>
  <c r="D35" i="160" s="1"/>
  <c r="E37" i="160"/>
  <c r="E35" i="160" s="1"/>
  <c r="F37" i="160"/>
  <c r="F35" i="160" s="1"/>
  <c r="J37" i="160"/>
  <c r="J35" i="160" s="1"/>
  <c r="M37" i="160"/>
  <c r="M35" i="160" s="1"/>
  <c r="G37" i="160"/>
  <c r="G35" i="160" s="1"/>
  <c r="I37" i="160"/>
  <c r="I35" i="160" s="1"/>
  <c r="L37" i="160"/>
  <c r="L35" i="160" s="1"/>
  <c r="B22" i="158"/>
  <c r="AE42" i="151"/>
  <c r="B22" i="152"/>
  <c r="AA37" i="152" s="1"/>
  <c r="AE37" i="151"/>
  <c r="AE42" i="153"/>
  <c r="AE12" i="153"/>
  <c r="AE40" i="157"/>
  <c r="D41" i="131"/>
  <c r="AE37" i="157"/>
  <c r="AE12" i="157"/>
  <c r="AE14" i="157"/>
  <c r="AE10" i="152"/>
  <c r="B22" i="154"/>
  <c r="AE40" i="152"/>
  <c r="AE12" i="152"/>
  <c r="AE18" i="152"/>
  <c r="AE14" i="152"/>
  <c r="AE9" i="151"/>
  <c r="AE42" i="152"/>
  <c r="AE9" i="152"/>
  <c r="I41" i="131"/>
  <c r="AE18" i="157"/>
  <c r="AE38" i="157"/>
  <c r="AE10" i="157"/>
  <c r="AE38" i="153"/>
  <c r="AE42" i="157"/>
  <c r="AE9" i="153"/>
  <c r="AE37" i="153"/>
  <c r="E41" i="131"/>
  <c r="B22" i="153"/>
  <c r="H41" i="131"/>
  <c r="B22" i="157"/>
  <c r="AA37" i="157" s="1"/>
  <c r="AE18" i="151"/>
  <c r="AE40" i="153"/>
  <c r="AE10" i="153"/>
  <c r="B22" i="155"/>
  <c r="AA37" i="155" s="1"/>
  <c r="B22" i="161"/>
  <c r="AE38" i="151"/>
  <c r="AE40" i="151"/>
  <c r="J41" i="131"/>
  <c r="AE14" i="151"/>
  <c r="F41" i="131"/>
  <c r="AE10" i="151"/>
  <c r="AE12" i="151"/>
  <c r="AE18" i="153"/>
  <c r="G41" i="131"/>
  <c r="C41" i="131"/>
  <c r="AE40" i="155"/>
  <c r="AE18" i="155"/>
  <c r="AE38" i="155"/>
  <c r="AE37" i="155"/>
  <c r="AE10" i="155"/>
  <c r="AE9" i="155"/>
  <c r="AE14" i="155"/>
  <c r="AE42" i="155"/>
  <c r="AE12" i="155"/>
  <c r="D37" i="162"/>
  <c r="D35" i="162" s="1"/>
  <c r="I37" i="162"/>
  <c r="I35" i="162" s="1"/>
  <c r="H37" i="162"/>
  <c r="H35" i="162" s="1"/>
  <c r="E37" i="162"/>
  <c r="E35" i="162" s="1"/>
  <c r="F37" i="162"/>
  <c r="M35" i="162" l="1"/>
  <c r="G35" i="162"/>
  <c r="F35" i="162"/>
  <c r="J35" i="162"/>
  <c r="B25" i="153"/>
  <c r="AA37" i="153"/>
  <c r="AA35" i="153" s="1"/>
  <c r="B25" i="154"/>
  <c r="W37" i="154"/>
  <c r="W35" i="154" s="1"/>
  <c r="K37" i="158"/>
  <c r="K35" i="158" s="1"/>
  <c r="AA37" i="158"/>
  <c r="AA35" i="158" s="1"/>
  <c r="N37" i="161"/>
  <c r="N35" i="161" s="1"/>
  <c r="AA37" i="161"/>
  <c r="AA35" i="161" s="1"/>
  <c r="K35" i="162"/>
  <c r="B25" i="151"/>
  <c r="AA37" i="151"/>
  <c r="M37" i="152"/>
  <c r="B25" i="152"/>
  <c r="AA35" i="152" s="1"/>
  <c r="N37" i="157"/>
  <c r="N35" i="157" s="1"/>
  <c r="B25" i="157"/>
  <c r="AA35" i="157" s="1"/>
  <c r="L35" i="162"/>
  <c r="N37" i="155"/>
  <c r="N35" i="155" s="1"/>
  <c r="B25" i="155"/>
  <c r="AA35" i="155" s="1"/>
  <c r="D36" i="159"/>
  <c r="AE10" i="159" s="1"/>
  <c r="M45" i="131"/>
  <c r="M39" i="131" s="1"/>
  <c r="B38" i="156" s="1"/>
  <c r="H37" i="160"/>
  <c r="H35" i="160" s="1"/>
  <c r="AE8" i="160" s="1"/>
  <c r="B38" i="151"/>
  <c r="B38" i="157"/>
  <c r="G37" i="152"/>
  <c r="N37" i="152"/>
  <c r="N35" i="152" s="1"/>
  <c r="M37" i="158"/>
  <c r="M35" i="158" s="1"/>
  <c r="J37" i="152"/>
  <c r="I37" i="158"/>
  <c r="I35" i="158" s="1"/>
  <c r="N37" i="158"/>
  <c r="N35" i="158" s="1"/>
  <c r="F37" i="153"/>
  <c r="F35" i="153" s="1"/>
  <c r="N37" i="153"/>
  <c r="N35" i="153" s="1"/>
  <c r="F37" i="154"/>
  <c r="F35" i="154" s="1"/>
  <c r="N37" i="154"/>
  <c r="N35" i="154" s="1"/>
  <c r="J37" i="151"/>
  <c r="N37" i="151"/>
  <c r="N35" i="151" s="1"/>
  <c r="E37" i="158"/>
  <c r="E35" i="158" s="1"/>
  <c r="G37" i="158"/>
  <c r="G35" i="158" s="1"/>
  <c r="J37" i="158"/>
  <c r="J35" i="158" s="1"/>
  <c r="D37" i="158"/>
  <c r="D35" i="158" s="1"/>
  <c r="F37" i="158"/>
  <c r="F35" i="158" s="1"/>
  <c r="I37" i="152"/>
  <c r="I35" i="152" s="1"/>
  <c r="L37" i="158"/>
  <c r="L35" i="158" s="1"/>
  <c r="K37" i="152"/>
  <c r="K35" i="152" s="1"/>
  <c r="F37" i="152"/>
  <c r="F35" i="152" s="1"/>
  <c r="E37" i="152"/>
  <c r="H37" i="152"/>
  <c r="L37" i="152"/>
  <c r="H37" i="158"/>
  <c r="H35" i="158" s="1"/>
  <c r="D37" i="152"/>
  <c r="E37" i="154"/>
  <c r="H37" i="154"/>
  <c r="K37" i="154"/>
  <c r="G37" i="154"/>
  <c r="G35" i="154" s="1"/>
  <c r="L37" i="151"/>
  <c r="K37" i="151"/>
  <c r="E37" i="151"/>
  <c r="F37" i="151"/>
  <c r="G37" i="151"/>
  <c r="D37" i="151"/>
  <c r="H37" i="151"/>
  <c r="L37" i="154"/>
  <c r="I37" i="151"/>
  <c r="M37" i="151"/>
  <c r="J37" i="154"/>
  <c r="M37" i="154"/>
  <c r="M35" i="154" s="1"/>
  <c r="D37" i="154"/>
  <c r="D35" i="154" s="1"/>
  <c r="I37" i="154"/>
  <c r="I35" i="154" s="1"/>
  <c r="I37" i="153"/>
  <c r="I35" i="153" s="1"/>
  <c r="G37" i="153"/>
  <c r="H37" i="153"/>
  <c r="E37" i="153"/>
  <c r="G37" i="157"/>
  <c r="L37" i="157"/>
  <c r="M37" i="157"/>
  <c r="J37" i="157"/>
  <c r="K37" i="157"/>
  <c r="M37" i="161"/>
  <c r="M35" i="161" s="1"/>
  <c r="L37" i="161"/>
  <c r="L35" i="161" s="1"/>
  <c r="K37" i="161"/>
  <c r="K35" i="161" s="1"/>
  <c r="J37" i="161"/>
  <c r="J35" i="161" s="1"/>
  <c r="D37" i="153"/>
  <c r="K37" i="153"/>
  <c r="M37" i="153"/>
  <c r="L37" i="153"/>
  <c r="J37" i="153"/>
  <c r="J35" i="153" s="1"/>
  <c r="L37" i="155"/>
  <c r="M37" i="155"/>
  <c r="J37" i="155"/>
  <c r="K37" i="155"/>
  <c r="D37" i="157"/>
  <c r="D35" i="157" s="1"/>
  <c r="H37" i="157"/>
  <c r="H35" i="157" s="1"/>
  <c r="F37" i="157"/>
  <c r="F35" i="157" s="1"/>
  <c r="AE12" i="156"/>
  <c r="I37" i="157"/>
  <c r="E37" i="157"/>
  <c r="AE18" i="156"/>
  <c r="AE42" i="156"/>
  <c r="AE37" i="156"/>
  <c r="AE10" i="156"/>
  <c r="AE40" i="156"/>
  <c r="E37" i="155"/>
  <c r="H37" i="155"/>
  <c r="G37" i="155"/>
  <c r="G35" i="155" s="1"/>
  <c r="F37" i="155"/>
  <c r="I37" i="155"/>
  <c r="D37" i="155"/>
  <c r="AE9" i="156"/>
  <c r="AE38" i="156"/>
  <c r="I37" i="161"/>
  <c r="I35" i="161" s="1"/>
  <c r="E37" i="161"/>
  <c r="E35" i="161" s="1"/>
  <c r="H37" i="161"/>
  <c r="H35" i="161" s="1"/>
  <c r="F37" i="161"/>
  <c r="F35" i="161" s="1"/>
  <c r="G37" i="161"/>
  <c r="G35" i="161" s="1"/>
  <c r="D37" i="161"/>
  <c r="D35" i="161" s="1"/>
  <c r="AE14" i="156"/>
  <c r="J35" i="154" l="1"/>
  <c r="J35" i="152"/>
  <c r="D35" i="152"/>
  <c r="D35" i="153"/>
  <c r="G35" i="153"/>
  <c r="E35" i="152"/>
  <c r="K35" i="157"/>
  <c r="J35" i="157"/>
  <c r="G35" i="152"/>
  <c r="H35" i="155"/>
  <c r="M35" i="157"/>
  <c r="E35" i="154"/>
  <c r="K35" i="154"/>
  <c r="H35" i="154"/>
  <c r="L35" i="153"/>
  <c r="M35" i="153"/>
  <c r="E35" i="153"/>
  <c r="L35" i="157"/>
  <c r="L35" i="154"/>
  <c r="K35" i="153"/>
  <c r="H35" i="153"/>
  <c r="E35" i="151"/>
  <c r="F35" i="151"/>
  <c r="G35" i="157"/>
  <c r="AE8" i="162"/>
  <c r="J35" i="155"/>
  <c r="L35" i="155"/>
  <c r="E35" i="157"/>
  <c r="D35" i="155"/>
  <c r="I35" i="157"/>
  <c r="L35" i="152"/>
  <c r="I35" i="155"/>
  <c r="H35" i="152"/>
  <c r="F35" i="155"/>
  <c r="I35" i="151"/>
  <c r="L35" i="151"/>
  <c r="M35" i="151"/>
  <c r="H35" i="151"/>
  <c r="K35" i="151"/>
  <c r="D35" i="151"/>
  <c r="G35" i="151"/>
  <c r="J35" i="151"/>
  <c r="AA35" i="151"/>
  <c r="M35" i="152"/>
  <c r="E35" i="155"/>
  <c r="K35" i="155"/>
  <c r="M35" i="155"/>
  <c r="AE40" i="159"/>
  <c r="AE42" i="159"/>
  <c r="D37" i="159"/>
  <c r="D35" i="159" s="1"/>
  <c r="AE8" i="159" s="1"/>
  <c r="AE12" i="159"/>
  <c r="AE37" i="159"/>
  <c r="AE9" i="159"/>
  <c r="AE14" i="159"/>
  <c r="AE38" i="159"/>
  <c r="AE18" i="159"/>
  <c r="C46" i="131"/>
  <c r="M40" i="131"/>
  <c r="M41" i="131" s="1"/>
  <c r="AE8" i="158"/>
  <c r="AE8" i="161"/>
  <c r="AE8" i="152" l="1"/>
  <c r="AE8" i="154"/>
  <c r="AE8" i="153"/>
  <c r="AE8" i="157"/>
  <c r="AE8" i="151"/>
  <c r="I35" i="156"/>
  <c r="M35" i="156"/>
  <c r="K35" i="156"/>
  <c r="AE8" i="155"/>
  <c r="J35" i="156"/>
  <c r="L35" i="156"/>
  <c r="H35" i="156"/>
  <c r="G35" i="156"/>
  <c r="F35" i="156"/>
  <c r="E35" i="156"/>
  <c r="C45" i="164" l="1"/>
  <c r="M42" i="164" l="1"/>
  <c r="M39" i="164"/>
  <c r="C39" i="164"/>
  <c r="C40" i="164"/>
  <c r="C41" i="164" s="1"/>
  <c r="M40" i="164" l="1"/>
  <c r="M41" i="164" s="1"/>
  <c r="D35" i="156"/>
  <c r="AE8" i="156" s="1"/>
  <c r="F38" i="163" l="1"/>
  <c r="J38" i="163"/>
  <c r="G38" i="163"/>
  <c r="H38" i="163"/>
  <c r="D38" i="163"/>
  <c r="E38" i="163"/>
  <c r="I38" i="163"/>
  <c r="K38" i="163"/>
  <c r="L38" i="163"/>
  <c r="C40" i="163"/>
  <c r="B28" i="163" l="1"/>
  <c r="B30" i="163"/>
  <c r="B32" i="163"/>
  <c r="B27" i="163"/>
  <c r="B31" i="163"/>
  <c r="B24" i="163"/>
  <c r="B25" i="163"/>
  <c r="B26" i="163"/>
  <c r="B29" i="163"/>
  <c r="B23" i="163"/>
  <c r="M41" i="163"/>
  <c r="C38" i="163"/>
  <c r="Q26" i="163" l="1"/>
  <c r="AD29" i="163"/>
  <c r="AD30" i="163"/>
  <c r="Q28" i="163"/>
  <c r="Q25" i="163"/>
  <c r="AD27" i="163"/>
  <c r="AD31" i="163"/>
  <c r="AD28" i="163"/>
  <c r="Q27" i="163"/>
  <c r="AD25" i="163"/>
  <c r="Q24" i="163"/>
  <c r="P24" i="163" s="1"/>
  <c r="AD26" i="163"/>
  <c r="AD24" i="163"/>
  <c r="Q29" i="163"/>
  <c r="Q32" i="163"/>
  <c r="Q38" i="163"/>
  <c r="AD23" i="163"/>
  <c r="Q31" i="163"/>
  <c r="Q23" i="163"/>
  <c r="P23" i="163" s="1"/>
  <c r="Q30" i="163"/>
  <c r="AE40" i="163"/>
  <c r="V25" i="163"/>
  <c r="V38" i="163"/>
  <c r="V32" i="163"/>
  <c r="V31" i="163"/>
  <c r="V28" i="163"/>
  <c r="V30" i="163"/>
  <c r="V27" i="163"/>
  <c r="V24" i="163"/>
  <c r="V26" i="163"/>
  <c r="V29" i="163"/>
  <c r="V23" i="163"/>
  <c r="T29" i="163"/>
  <c r="T26" i="163"/>
  <c r="T25" i="163"/>
  <c r="T24" i="163"/>
  <c r="T38" i="163"/>
  <c r="T32" i="163"/>
  <c r="T30" i="163"/>
  <c r="T31" i="163"/>
  <c r="T27" i="163"/>
  <c r="T23" i="163"/>
  <c r="T28" i="163"/>
  <c r="R30" i="163"/>
  <c r="R27" i="163"/>
  <c r="R32" i="163"/>
  <c r="R28" i="163"/>
  <c r="R29" i="163"/>
  <c r="R38" i="163"/>
  <c r="R25" i="163"/>
  <c r="R24" i="163"/>
  <c r="R31" i="163"/>
  <c r="R26" i="163"/>
  <c r="R23" i="163"/>
  <c r="Z30" i="163"/>
  <c r="Z25" i="163"/>
  <c r="Z32" i="163"/>
  <c r="Z38" i="163"/>
  <c r="Z27" i="163"/>
  <c r="Z24" i="163"/>
  <c r="Z28" i="163"/>
  <c r="Z26" i="163"/>
  <c r="Z31" i="163"/>
  <c r="Z23" i="163"/>
  <c r="Z29" i="163"/>
  <c r="X28" i="163"/>
  <c r="X31" i="163"/>
  <c r="X30" i="163"/>
  <c r="X29" i="163"/>
  <c r="X38" i="163"/>
  <c r="X26" i="163"/>
  <c r="X25" i="163"/>
  <c r="X32" i="163"/>
  <c r="X24" i="163"/>
  <c r="X27" i="163"/>
  <c r="X23" i="163"/>
  <c r="Y25" i="163"/>
  <c r="Y29" i="163"/>
  <c r="Y31" i="163"/>
  <c r="Y30" i="163"/>
  <c r="Y26" i="163"/>
  <c r="Y38" i="163"/>
  <c r="Y32" i="163"/>
  <c r="Y24" i="163"/>
  <c r="Y27" i="163"/>
  <c r="Y28" i="163"/>
  <c r="Y23" i="163"/>
  <c r="W25" i="163"/>
  <c r="W28" i="163"/>
  <c r="W31" i="163"/>
  <c r="W24" i="163"/>
  <c r="W30" i="163"/>
  <c r="W26" i="163"/>
  <c r="W29" i="163"/>
  <c r="W38" i="163"/>
  <c r="W32" i="163"/>
  <c r="W27" i="163"/>
  <c r="W23" i="163"/>
  <c r="U30" i="163"/>
  <c r="U29" i="163"/>
  <c r="U24" i="163"/>
  <c r="U31" i="163"/>
  <c r="U27" i="163"/>
  <c r="U28" i="163"/>
  <c r="U38" i="163"/>
  <c r="U32" i="163"/>
  <c r="U26" i="163"/>
  <c r="U25" i="163"/>
  <c r="U23" i="163"/>
  <c r="S24" i="163"/>
  <c r="S27" i="163"/>
  <c r="S29" i="163"/>
  <c r="S28" i="163"/>
  <c r="S26" i="163"/>
  <c r="S38" i="163"/>
  <c r="S25" i="163"/>
  <c r="S31" i="163"/>
  <c r="S32" i="163"/>
  <c r="S23" i="163"/>
  <c r="S30" i="163"/>
  <c r="P30" i="163" l="1"/>
  <c r="P31" i="163"/>
  <c r="P27" i="163"/>
  <c r="Q40" i="163"/>
  <c r="AA41" i="163" s="1"/>
  <c r="P25" i="163"/>
  <c r="P28" i="163"/>
  <c r="P32" i="163"/>
  <c r="P29" i="163"/>
  <c r="P26" i="163"/>
  <c r="AO41" i="163"/>
  <c r="AA36" i="164" l="1"/>
  <c r="AA37" i="164"/>
  <c r="Q45" i="164"/>
  <c r="Q23" i="164"/>
  <c r="Q50" i="164" s="1"/>
  <c r="Q35" i="164" s="1"/>
  <c r="AA42" i="164" l="1"/>
  <c r="AA45" i="164"/>
  <c r="Q39" i="164"/>
  <c r="Q40" i="164"/>
  <c r="Q41" i="164" s="1"/>
  <c r="AA40" i="164" l="1"/>
  <c r="AA41" i="164" s="1"/>
  <c r="Q46" i="164"/>
  <c r="AA39" i="164"/>
  <c r="AO37" i="164"/>
  <c r="AE23" i="164"/>
  <c r="AO36" i="164"/>
  <c r="AO42" i="164" l="1"/>
  <c r="AE50" i="164"/>
  <c r="AE35" i="164" s="1"/>
  <c r="AE45" i="164" s="1"/>
  <c r="AE36" i="164" l="1"/>
  <c r="AE39" i="164" s="1"/>
  <c r="AE40" i="164"/>
  <c r="AE41" i="164" s="1"/>
  <c r="AO45" i="164"/>
  <c r="AE46" i="164" l="1"/>
  <c r="AO39" i="164"/>
  <c r="AO40" i="164"/>
  <c r="AO41" i="164" s="1"/>
</calcChain>
</file>

<file path=xl/comments1.xml><?xml version="1.0" encoding="utf-8"?>
<comments xmlns="http://schemas.openxmlformats.org/spreadsheetml/2006/main">
  <authors>
    <author>Aydın Sağlık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Q43" authorId="0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Arial Tur"/>
          </rPr>
          <t>Deney yönteminde kullanılan standard içinde mevcut olması halinde r değeri dikkate alınarak hesaplanmalıdır. Yoksa Deney Sonuç Verileri kısmındaki personele ait en büyük (maks-min)/Ort. yüzdesi (%r) kullanılmalıdır.</t>
        </r>
      </text>
    </comment>
  </commentList>
</comments>
</file>

<file path=xl/comments2.xml><?xml version="1.0" encoding="utf-8"?>
<comments xmlns="http://schemas.openxmlformats.org/spreadsheetml/2006/main">
  <authors>
    <author>Aydın Sağlık</author>
  </authors>
  <commentLis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Q43" authorId="0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Arial Tur"/>
          </rPr>
          <t>Deney yönteminde kullanılan standard içinde mevcut olması halinde r değeri dikkate alınarak hesaplanmalıdır. Yoksa Deney Sonuç Verileri kısmındaki personele ait en büyük (maks-min)/Ort. yüzdesi (%r) kullanılmalıdır.</t>
        </r>
      </text>
    </comment>
  </commentList>
</comments>
</file>

<file path=xl/sharedStrings.xml><?xml version="1.0" encoding="utf-8"?>
<sst xmlns="http://schemas.openxmlformats.org/spreadsheetml/2006/main" count="969" uniqueCount="128">
  <si>
    <t>Tarih   :</t>
  </si>
  <si>
    <t>Önceki Grafiklerin Verileri</t>
  </si>
  <si>
    <t>İmza   :</t>
  </si>
  <si>
    <t>n</t>
  </si>
  <si>
    <t>Bu Grafik İçin Veriler</t>
  </si>
  <si>
    <t>t-test</t>
  </si>
  <si>
    <t>F-test</t>
  </si>
  <si>
    <t>t  =</t>
  </si>
  <si>
    <t>F  =</t>
  </si>
  <si>
    <t>dƒ</t>
  </si>
  <si>
    <t>Tüm Grafiklerin Verileri</t>
  </si>
  <si>
    <t>Standard Ölçüm Belirsizliği</t>
  </si>
  <si>
    <t>Uyarı Limitleri</t>
  </si>
  <si>
    <t>Kontrol Eden :</t>
  </si>
  <si>
    <t>Müdahale Limitleri</t>
  </si>
  <si>
    <t>3S</t>
  </si>
  <si>
    <t>2S</t>
  </si>
  <si>
    <t>1S</t>
  </si>
  <si>
    <t xml:space="preserve"> -1S</t>
  </si>
  <si>
    <t xml:space="preserve"> -2S</t>
  </si>
  <si>
    <t xml:space="preserve"> -3S</t>
  </si>
  <si>
    <r>
      <t>Σx</t>
    </r>
    <r>
      <rPr>
        <vertAlign val="subscript"/>
        <sz val="12"/>
        <rFont val="Arial Tur"/>
        <charset val="162"/>
      </rPr>
      <t>i</t>
    </r>
  </si>
  <si>
    <r>
      <t>Σx</t>
    </r>
    <r>
      <rPr>
        <vertAlign val="subscript"/>
        <sz val="12"/>
        <rFont val="Arial Tur"/>
        <charset val="162"/>
      </rPr>
      <t>i</t>
    </r>
    <r>
      <rPr>
        <vertAlign val="superscript"/>
        <sz val="12"/>
        <rFont val="Arial Tur"/>
        <charset val="162"/>
      </rPr>
      <t>2</t>
    </r>
  </si>
  <si>
    <r>
      <t>σ</t>
    </r>
    <r>
      <rPr>
        <sz val="10.5"/>
        <rFont val="Arial Tur"/>
        <charset val="162"/>
      </rPr>
      <t>(x</t>
    </r>
    <r>
      <rPr>
        <vertAlign val="subscript"/>
        <sz val="10.5"/>
        <rFont val="Arial Tur"/>
        <charset val="162"/>
      </rPr>
      <t>k</t>
    </r>
    <r>
      <rPr>
        <sz val="10.5"/>
        <rFont val="Arial Tur"/>
        <charset val="162"/>
      </rPr>
      <t>)</t>
    </r>
  </si>
  <si>
    <r>
      <t>σ</t>
    </r>
    <r>
      <rPr>
        <sz val="10.5"/>
        <rFont val="Arial Tur"/>
        <charset val="162"/>
      </rPr>
      <t>(x</t>
    </r>
    <r>
      <rPr>
        <vertAlign val="subscript"/>
        <sz val="10.5"/>
        <rFont val="Arial Tur"/>
        <charset val="162"/>
      </rPr>
      <t>i</t>
    </r>
    <r>
      <rPr>
        <sz val="10.5"/>
        <rFont val="Arial Tur"/>
        <charset val="162"/>
      </rPr>
      <t>)</t>
    </r>
  </si>
  <si>
    <r>
      <t>F</t>
    </r>
    <r>
      <rPr>
        <vertAlign val="subscript"/>
        <sz val="12"/>
        <rFont val="Arial Tur"/>
        <charset val="162"/>
      </rPr>
      <t>ab</t>
    </r>
  </si>
  <si>
    <r>
      <t>t</t>
    </r>
    <r>
      <rPr>
        <vertAlign val="subscript"/>
        <sz val="14"/>
        <rFont val="Arial Tur"/>
        <charset val="162"/>
      </rPr>
      <t>tab</t>
    </r>
  </si>
  <si>
    <r>
      <t>`</t>
    </r>
    <r>
      <rPr>
        <sz val="10"/>
        <rFont val="Arial Tur"/>
        <charset val="162"/>
      </rPr>
      <t>x</t>
    </r>
  </si>
  <si>
    <r>
      <t>dƒ</t>
    </r>
    <r>
      <rPr>
        <vertAlign val="subscript"/>
        <sz val="12"/>
        <rFont val="Arial"/>
        <family val="2"/>
        <charset val="162"/>
      </rPr>
      <t>1</t>
    </r>
  </si>
  <si>
    <r>
      <t>dƒ</t>
    </r>
    <r>
      <rPr>
        <vertAlign val="subscript"/>
        <sz val="12"/>
        <rFont val="Arial"/>
        <family val="2"/>
        <charset val="162"/>
      </rPr>
      <t>2</t>
    </r>
  </si>
  <si>
    <r>
      <t>σ(x</t>
    </r>
    <r>
      <rPr>
        <vertAlign val="subscript"/>
        <sz val="14"/>
        <rFont val="Arial Tur"/>
        <charset val="162"/>
      </rPr>
      <t>k</t>
    </r>
    <r>
      <rPr>
        <sz val="14"/>
        <rFont val="Arial Tur"/>
        <charset val="162"/>
      </rPr>
      <t>)</t>
    </r>
  </si>
  <si>
    <r>
      <t>Σx</t>
    </r>
    <r>
      <rPr>
        <vertAlign val="subscript"/>
        <sz val="14"/>
        <rFont val="Arial Tur"/>
        <charset val="162"/>
      </rPr>
      <t>i</t>
    </r>
  </si>
  <si>
    <r>
      <t>Σx</t>
    </r>
    <r>
      <rPr>
        <vertAlign val="subscript"/>
        <sz val="14"/>
        <rFont val="Arial Tur"/>
        <charset val="162"/>
      </rPr>
      <t>i</t>
    </r>
    <r>
      <rPr>
        <vertAlign val="superscript"/>
        <sz val="14"/>
        <rFont val="Arial Tur"/>
        <charset val="162"/>
      </rPr>
      <t>2</t>
    </r>
  </si>
  <si>
    <r>
      <t>(Eğer F</t>
    </r>
    <r>
      <rPr>
        <sz val="12"/>
        <rFont val="Symbol"/>
        <family val="1"/>
        <charset val="2"/>
      </rPr>
      <t>&lt;</t>
    </r>
    <r>
      <rPr>
        <sz val="12"/>
        <rFont val="Arial Tur"/>
        <charset val="162"/>
      </rPr>
      <t xml:space="preserve"> F</t>
    </r>
    <r>
      <rPr>
        <vertAlign val="subscript"/>
        <sz val="12"/>
        <rFont val="Arial Tur"/>
        <charset val="162"/>
      </rPr>
      <t>tab</t>
    </r>
    <r>
      <rPr>
        <sz val="12"/>
        <rFont val="Arial Tur"/>
        <charset val="162"/>
      </rPr>
      <t xml:space="preserve"> )</t>
    </r>
  </si>
  <si>
    <r>
      <t>(Eğer t</t>
    </r>
    <r>
      <rPr>
        <sz val="12"/>
        <rFont val="Symbol"/>
        <family val="1"/>
        <charset val="2"/>
      </rPr>
      <t>&lt;</t>
    </r>
    <r>
      <rPr>
        <sz val="12"/>
        <rFont val="Arial Tur"/>
        <charset val="162"/>
      </rPr>
      <t xml:space="preserve"> t</t>
    </r>
    <r>
      <rPr>
        <vertAlign val="subscript"/>
        <sz val="12"/>
        <rFont val="Arial Tur"/>
        <charset val="162"/>
      </rPr>
      <t>tab</t>
    </r>
    <r>
      <rPr>
        <sz val="12"/>
        <rFont val="Arial Tur"/>
        <charset val="162"/>
      </rPr>
      <t xml:space="preserve"> )</t>
    </r>
  </si>
  <si>
    <t>Tüm Deney Sonuçları Ortalama:</t>
  </si>
  <si>
    <t>DSİ Laboratuvarları</t>
  </si>
  <si>
    <t>Doküman No</t>
  </si>
  <si>
    <t>Yayın Tarihi</t>
  </si>
  <si>
    <t>DOKÜMANIN ADI</t>
  </si>
  <si>
    <t>Sayfa No</t>
  </si>
  <si>
    <t>:</t>
  </si>
  <si>
    <t xml:space="preserve">KONTROL NUMUNE İSMİ </t>
  </si>
  <si>
    <t>1 / 1</t>
  </si>
  <si>
    <t xml:space="preserve">DENEY/CİHAZ ADI </t>
  </si>
  <si>
    <t>MALZEME CİNSİ/KODU</t>
  </si>
  <si>
    <t>Ortalama</t>
  </si>
  <si>
    <t>Standard
Sapma</t>
  </si>
  <si>
    <t>Grafik Verisi
Z Skoru</t>
  </si>
  <si>
    <t>Deney Sonuçları</t>
  </si>
  <si>
    <t xml:space="preserve">Tarih </t>
  </si>
  <si>
    <t>İmza</t>
  </si>
  <si>
    <t>Tüm Deney Sonuçları Standard Sapma:</t>
  </si>
  <si>
    <t>1/1</t>
  </si>
  <si>
    <t>Revizyon No/Tarih</t>
  </si>
  <si>
    <t>Sayfa</t>
  </si>
  <si>
    <t>Deney Numunesi Tarifi:</t>
  </si>
  <si>
    <t>Deneyin Yapıldığı Tarih:</t>
  </si>
  <si>
    <t>Laboratuvarda Yetkili/Yetkilendirilecek Personele Ait Deney Sonuçları</t>
  </si>
  <si>
    <t>Deney Adı/Standard No. :</t>
  </si>
  <si>
    <t>Deney Sayısı</t>
  </si>
  <si>
    <t>Laboratuvar Adı:</t>
  </si>
  <si>
    <t>Numune Kodu</t>
  </si>
  <si>
    <t>Num. Kodu/Deney Sayısı</t>
  </si>
  <si>
    <t>Standard Sapma Kontrol Grafiği</t>
  </si>
  <si>
    <r>
      <t>`</t>
    </r>
    <r>
      <rPr>
        <sz val="12"/>
        <rFont val="Arial Tur"/>
        <charset val="162"/>
      </rPr>
      <t>x</t>
    </r>
  </si>
  <si>
    <t>KONT-1</t>
  </si>
  <si>
    <t>KONT-2</t>
  </si>
  <si>
    <t>KONT-3</t>
  </si>
  <si>
    <t>KONT-4</t>
  </si>
  <si>
    <t>KONT-5</t>
  </si>
  <si>
    <t>KONT-6</t>
  </si>
  <si>
    <t>(Mak - Min)*100/Ort. %r :</t>
  </si>
  <si>
    <t>F 0 16 00 68</t>
  </si>
  <si>
    <t>Rev. No. / Tarih</t>
  </si>
  <si>
    <t>Genel</t>
  </si>
  <si>
    <t>F 0 16 00 67</t>
  </si>
  <si>
    <t>Rev 00/Ekim 2016</t>
  </si>
  <si>
    <t>Ekim 2016</t>
  </si>
  <si>
    <t>Standart Ölçüm Belirsizliği 
[s / Karekök (n)]</t>
  </si>
  <si>
    <t>Deney adedi (n)</t>
  </si>
  <si>
    <t>Laboratuvar İçi Kalite Kontrol (Uyarlık ve Kontrol Grafiği) ve Değerlendirme</t>
  </si>
  <si>
    <t>Ağustos 2016</t>
  </si>
  <si>
    <t>Laboratuvar İçi Kalite Kontrol (Uyarlık ve Kontrol Grafiği) ve Değerlendirme İşleminin Yapıldığı Dönem/Tarih:</t>
  </si>
  <si>
    <t>KONT-7</t>
  </si>
  <si>
    <t>KONT-8</t>
  </si>
  <si>
    <t>KONT-9</t>
  </si>
  <si>
    <t>KONT-10</t>
  </si>
  <si>
    <t>Deneylerin Yapıldığı Tarih Aralığı:</t>
  </si>
  <si>
    <t>Personel1</t>
  </si>
  <si>
    <t>Personel2</t>
  </si>
  <si>
    <t>Personel3</t>
  </si>
  <si>
    <t>Personel4</t>
  </si>
  <si>
    <t>Personel5</t>
  </si>
  <si>
    <t>Personel6</t>
  </si>
  <si>
    <t>Personel7</t>
  </si>
  <si>
    <t>Personel8</t>
  </si>
  <si>
    <t>Personel9</t>
  </si>
  <si>
    <t>Ortalama (Xort) :</t>
  </si>
  <si>
    <t>Tekrarlanabilirlik (Lab. İçi Uyarlık) Standard Sapma Kontrol Grafiği</t>
  </si>
  <si>
    <t>Bağıl Standart Sapma/
Tekrarlanabilirlik Katsayısı</t>
  </si>
  <si>
    <t>Tüm Deney Sonuçları Standard Sapma (sr):</t>
  </si>
  <si>
    <t>Personel Standart Sapma (sri) :</t>
  </si>
  <si>
    <t>Personel tekrarlanabilirliği 
(ri = 2,8*%sr)</t>
  </si>
  <si>
    <t>Tüm Personelin Tekrarlanabilirliği (rt=2,8*%sr)</t>
  </si>
  <si>
    <t>Standart Sapmanın Yüzdesi %sr :</t>
  </si>
  <si>
    <t>Ortalama, Xort:</t>
  </si>
  <si>
    <t>Standart Sapma, sr :</t>
  </si>
  <si>
    <t>Personel Standart Sapma Yüzdesi %sr / Varyasyon Katsayısı (sr*100/Ortalama)</t>
  </si>
  <si>
    <t>Personelin Maksimum Sapması, %Sapma, (Maks-Min)*100/Xort</t>
  </si>
  <si>
    <t>Uyarı Limitleri (Uygunsuzluk)</t>
  </si>
  <si>
    <t>Müdahale Limitleri (Deney Tekrarı)</t>
  </si>
  <si>
    <t>Bu Deney İçin Standard Ölçüm Belirsizliği</t>
  </si>
  <si>
    <t>Personel10</t>
  </si>
  <si>
    <t xml:space="preserve">Yöntemin Kesinlik 
Sapması, </t>
  </si>
  <si>
    <t>Standart yöntemde belirtilen tekrarlanabilirlik % (r = 2,8 x sr) :</t>
  </si>
  <si>
    <t xml:space="preserve">Ortalamaya Göre En Çok Sapan </t>
  </si>
  <si>
    <t>Ortalama veya Atanmış Değer</t>
  </si>
  <si>
    <t>Standart Yöntem için belirlenen % Kesinlik Değeri, (% sr) :</t>
  </si>
  <si>
    <t>Standart Yöntemde Verilen % Kesinlik/Varyasyon Katsayısı veya yoksa Referans veya İç Kontrol Numunesi veya Atanmış Değer için %sr:</t>
  </si>
  <si>
    <t>Tüm deney sonuçları standard sapma %sr :</t>
  </si>
  <si>
    <t>Personel Standart Sapma (%sri) :</t>
  </si>
  <si>
    <t>06/Şubat.2022</t>
  </si>
  <si>
    <t>F 0 16 00 68/Rev06/0222</t>
  </si>
  <si>
    <t>F 0 16 00 67/Rev06/0222</t>
  </si>
  <si>
    <t>1/3</t>
  </si>
  <si>
    <t>2/3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</si>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</sst>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General\ &quot;S&quot;"/>
    <numFmt numFmtId="168" formatCode="[$-41F]d\ mmmm\ yyyy;@"/>
  </numFmts>
  <fonts count="57" x14ac:knownFonts="1">
    <font>
      <sz val="10"/>
      <name val="Arial Tur"/>
      <charset val="162"/>
    </font>
    <font>
      <sz val="8"/>
      <name val="Arial Tur"/>
      <charset val="162"/>
    </font>
    <font>
      <b/>
      <sz val="12"/>
      <name val="Arial Tur"/>
      <charset val="162"/>
    </font>
    <font>
      <vertAlign val="subscript"/>
      <sz val="12"/>
      <name val="Arial Tur"/>
      <charset val="162"/>
    </font>
    <font>
      <sz val="12"/>
      <name val="Arial Tur"/>
      <charset val="162"/>
    </font>
    <font>
      <vertAlign val="superscript"/>
      <sz val="12"/>
      <name val="Arial Tur"/>
      <charset val="162"/>
    </font>
    <font>
      <sz val="14"/>
      <name val="Arial"/>
      <family val="2"/>
      <charset val="162"/>
    </font>
    <font>
      <sz val="10.5"/>
      <name val="Arial Tur"/>
      <charset val="162"/>
    </font>
    <font>
      <vertAlign val="subscript"/>
      <sz val="10.5"/>
      <name val="Arial Tur"/>
      <charset val="162"/>
    </font>
    <font>
      <sz val="14"/>
      <name val="Arial Tur"/>
      <charset val="162"/>
    </font>
    <font>
      <b/>
      <sz val="12"/>
      <color indexed="10"/>
      <name val="Arial Tur"/>
      <charset val="162"/>
    </font>
    <font>
      <sz val="11"/>
      <name val="Arial Tur"/>
      <charset val="162"/>
    </font>
    <font>
      <sz val="12"/>
      <name val="Arial"/>
      <family val="2"/>
      <charset val="162"/>
    </font>
    <font>
      <vertAlign val="subscript"/>
      <sz val="14"/>
      <name val="Arial Tur"/>
      <charset val="162"/>
    </font>
    <font>
      <b/>
      <sz val="10"/>
      <name val="Arial Tur"/>
      <charset val="162"/>
    </font>
    <font>
      <sz val="10"/>
      <name val="Symbol"/>
      <family val="1"/>
      <charset val="2"/>
    </font>
    <font>
      <b/>
      <sz val="12"/>
      <name val="Arial"/>
      <family val="2"/>
      <charset val="162"/>
    </font>
    <font>
      <b/>
      <sz val="14"/>
      <name val="Symbol"/>
      <family val="1"/>
      <charset val="2"/>
    </font>
    <font>
      <b/>
      <sz val="14"/>
      <name val="Arial Tur"/>
      <charset val="162"/>
    </font>
    <font>
      <vertAlign val="subscript"/>
      <sz val="12"/>
      <name val="Arial"/>
      <family val="2"/>
      <charset val="162"/>
    </font>
    <font>
      <vertAlign val="superscript"/>
      <sz val="14"/>
      <name val="Arial Tur"/>
      <charset val="162"/>
    </font>
    <font>
      <sz val="12"/>
      <name val="Symbol"/>
      <family val="1"/>
      <charset val="2"/>
    </font>
    <font>
      <sz val="22"/>
      <name val="Arial Tur"/>
      <charset val="162"/>
    </font>
    <font>
      <sz val="24"/>
      <name val="Arial Tur"/>
      <charset val="162"/>
    </font>
    <font>
      <sz val="48"/>
      <name val="Arial Tur"/>
      <charset val="162"/>
    </font>
    <font>
      <sz val="10"/>
      <name val="Arial Tur"/>
      <charset val="162"/>
    </font>
    <font>
      <b/>
      <sz val="1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1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sz val="18"/>
      <name val="Arial Tur"/>
      <charset val="162"/>
    </font>
    <font>
      <b/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0"/>
      <name val="Arial Tur"/>
      <charset val="162"/>
    </font>
    <font>
      <sz val="10"/>
      <color rgb="FFFF0000"/>
      <name val="Arial Tur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b/>
      <sz val="12"/>
      <color rgb="FFC00000"/>
      <name val="Times New Roman"/>
      <family val="1"/>
      <charset val="162"/>
    </font>
    <font>
      <b/>
      <sz val="10"/>
      <color rgb="FFFF0000"/>
      <name val="Arial Tur"/>
      <charset val="162"/>
    </font>
    <font>
      <sz val="10"/>
      <color rgb="FF000000"/>
      <name val="Arial Tur"/>
    </font>
    <font>
      <b/>
      <sz val="12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color indexed="8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10"/>
      </right>
      <top style="thin">
        <color indexed="10"/>
      </top>
      <bottom/>
      <diagonal/>
    </border>
    <border>
      <left style="medium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rgb="FFFF0000"/>
      </top>
      <bottom style="thin">
        <color indexed="1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10"/>
      </left>
      <right style="thin">
        <color indexed="10"/>
      </right>
      <top/>
      <bottom style="medium">
        <color rgb="FFFF0000"/>
      </bottom>
      <diagonal/>
    </border>
    <border>
      <left/>
      <right style="medium">
        <color rgb="FFFF0000"/>
      </right>
      <top style="thin">
        <color indexed="10"/>
      </top>
      <bottom style="thin">
        <color indexed="1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5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textRotation="90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justify" textRotation="90" wrapText="1"/>
    </xf>
    <xf numFmtId="0" fontId="3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4" fillId="0" borderId="2" xfId="0" applyFont="1" applyBorder="1" applyAlignment="1">
      <alignment horizontal="center"/>
    </xf>
    <xf numFmtId="0" fontId="0" fillId="2" borderId="46" xfId="0" applyFill="1" applyBorder="1"/>
    <xf numFmtId="0" fontId="0" fillId="2" borderId="0" xfId="0" applyFill="1" applyBorder="1"/>
    <xf numFmtId="0" fontId="0" fillId="2" borderId="47" xfId="0" applyFill="1" applyBorder="1"/>
    <xf numFmtId="0" fontId="6" fillId="2" borderId="46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vertical="center"/>
    </xf>
    <xf numFmtId="0" fontId="6" fillId="2" borderId="46" xfId="0" applyFont="1" applyFill="1" applyBorder="1" applyAlignment="1">
      <alignment horizontal="right"/>
    </xf>
    <xf numFmtId="0" fontId="6" fillId="2" borderId="46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49" xfId="0" applyFont="1" applyBorder="1" applyAlignment="1">
      <alignment vertical="center"/>
    </xf>
    <xf numFmtId="0" fontId="35" fillId="0" borderId="50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10" fillId="2" borderId="46" xfId="0" applyNumberFormat="1" applyFont="1" applyFill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2" fontId="35" fillId="0" borderId="8" xfId="0" applyNumberFormat="1" applyFont="1" applyBorder="1" applyAlignment="1">
      <alignment vertical="center"/>
    </xf>
    <xf numFmtId="0" fontId="4" fillId="0" borderId="10" xfId="0" applyFont="1" applyBorder="1"/>
    <xf numFmtId="0" fontId="0" fillId="0" borderId="11" xfId="0" applyBorder="1"/>
    <xf numFmtId="0" fontId="9" fillId="0" borderId="49" xfId="0" applyFont="1" applyBorder="1" applyAlignment="1">
      <alignment vertical="center"/>
    </xf>
    <xf numFmtId="2" fontId="0" fillId="0" borderId="50" xfId="0" applyNumberForma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46" xfId="0" applyFont="1" applyFill="1" applyBorder="1" applyAlignment="1">
      <alignment horizontal="right" vertical="top"/>
    </xf>
    <xf numFmtId="0" fontId="12" fillId="0" borderId="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2" xfId="0" applyBorder="1"/>
    <xf numFmtId="0" fontId="0" fillId="0" borderId="6" xfId="0" applyBorder="1" applyAlignment="1"/>
    <xf numFmtId="0" fontId="9" fillId="0" borderId="2" xfId="0" applyFont="1" applyBorder="1" applyAlignment="1">
      <alignment horizontal="center"/>
    </xf>
    <xf numFmtId="0" fontId="0" fillId="0" borderId="6" xfId="0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25" fillId="0" borderId="0" xfId="0" applyFont="1"/>
    <xf numFmtId="0" fontId="2" fillId="0" borderId="10" xfId="0" applyFont="1" applyBorder="1" applyAlignment="1">
      <alignment horizontal="right" vertical="center" wrapText="1"/>
    </xf>
    <xf numFmtId="164" fontId="36" fillId="0" borderId="1" xfId="0" applyNumberFormat="1" applyFont="1" applyBorder="1" applyAlignment="1" applyProtection="1">
      <alignment horizontal="center" vertical="center" textRotation="90"/>
      <protection locked="0"/>
    </xf>
    <xf numFmtId="0" fontId="35" fillId="0" borderId="1" xfId="0" applyFont="1" applyBorder="1" applyAlignment="1">
      <alignment vertical="center"/>
    </xf>
    <xf numFmtId="0" fontId="16" fillId="0" borderId="10" xfId="0" applyFont="1" applyBorder="1" applyAlignment="1">
      <alignment horizontal="right" vertical="center" wrapText="1"/>
    </xf>
    <xf numFmtId="164" fontId="3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 wrapText="1" readingOrder="1"/>
    </xf>
    <xf numFmtId="0" fontId="31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  <xf numFmtId="164" fontId="3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2" fontId="0" fillId="0" borderId="14" xfId="0" applyNumberFormat="1" applyBorder="1" applyAlignment="1">
      <alignment horizontal="center" vertical="center" textRotation="90"/>
    </xf>
    <xf numFmtId="2" fontId="0" fillId="0" borderId="1" xfId="0" applyNumberFormat="1" applyBorder="1" applyAlignment="1">
      <alignment horizontal="center" vertical="center" textRotation="90"/>
    </xf>
    <xf numFmtId="0" fontId="14" fillId="0" borderId="0" xfId="0" applyFont="1" applyBorder="1" applyAlignment="1">
      <alignment vertical="center"/>
    </xf>
    <xf numFmtId="0" fontId="28" fillId="0" borderId="15" xfId="0" applyFont="1" applyBorder="1" applyAlignment="1">
      <alignment horizontal="center" vertical="center" wrapText="1"/>
    </xf>
    <xf numFmtId="2" fontId="37" fillId="0" borderId="15" xfId="0" applyNumberFormat="1" applyFont="1" applyBorder="1" applyAlignment="1">
      <alignment horizontal="center" vertical="center" wrapText="1"/>
    </xf>
    <xf numFmtId="165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28" fillId="0" borderId="15" xfId="0" applyNumberFormat="1" applyFont="1" applyBorder="1" applyAlignment="1">
      <alignment horizontal="center" vertical="center" wrapText="1"/>
    </xf>
    <xf numFmtId="164" fontId="33" fillId="0" borderId="15" xfId="0" applyNumberFormat="1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5" xfId="0" quotePrefix="1" applyNumberFormat="1" applyFont="1" applyBorder="1" applyAlignment="1">
      <alignment horizontal="left" vertical="center" wrapText="1"/>
    </xf>
    <xf numFmtId="1" fontId="33" fillId="0" borderId="15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2" fontId="34" fillId="0" borderId="15" xfId="0" applyNumberFormat="1" applyFont="1" applyBorder="1" applyAlignment="1">
      <alignment horizontal="center" vertical="center" wrapText="1"/>
    </xf>
    <xf numFmtId="0" fontId="34" fillId="0" borderId="15" xfId="0" applyNumberFormat="1" applyFont="1" applyBorder="1" applyAlignment="1">
      <alignment horizontal="left" vertical="center" wrapText="1"/>
    </xf>
    <xf numFmtId="0" fontId="34" fillId="0" borderId="15" xfId="0" applyNumberFormat="1" applyFont="1" applyBorder="1" applyAlignment="1" applyProtection="1">
      <alignment horizontal="left" vertical="center" wrapText="1"/>
      <protection locked="0"/>
    </xf>
    <xf numFmtId="0" fontId="34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54" fillId="0" borderId="10" xfId="0" applyFont="1" applyBorder="1"/>
    <xf numFmtId="49" fontId="53" fillId="0" borderId="1" xfId="0" applyNumberFormat="1" applyFont="1" applyBorder="1" applyAlignment="1">
      <alignment horizontal="center" vertical="center" wrapText="1" readingOrder="1"/>
    </xf>
    <xf numFmtId="2" fontId="55" fillId="0" borderId="15" xfId="0" applyNumberFormat="1" applyFont="1" applyBorder="1" applyAlignment="1">
      <alignment horizontal="center" vertical="center" wrapText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1" fontId="33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33" fillId="0" borderId="15" xfId="0" applyNumberFormat="1" applyFont="1" applyBorder="1" applyAlignment="1" applyProtection="1">
      <alignment horizontal="center" vertical="center" wrapText="1"/>
      <protection hidden="1"/>
    </xf>
    <xf numFmtId="164" fontId="28" fillId="0" borderId="15" xfId="0" applyNumberFormat="1" applyFont="1" applyBorder="1" applyAlignment="1" applyProtection="1">
      <alignment horizontal="center" vertical="center" wrapText="1"/>
      <protection hidden="1"/>
    </xf>
    <xf numFmtId="165" fontId="28" fillId="0" borderId="15" xfId="0" applyNumberFormat="1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vertical="center" wrapText="1"/>
      <protection hidden="1"/>
    </xf>
    <xf numFmtId="164" fontId="37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7" fillId="0" borderId="15" xfId="0" applyNumberFormat="1" applyFont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left" vertical="center" wrapText="1"/>
      <protection locked="0"/>
    </xf>
    <xf numFmtId="0" fontId="37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44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166" fontId="28" fillId="0" borderId="15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13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2" fontId="3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hidden="1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justify" textRotation="90" wrapText="1"/>
      <protection locked="0"/>
    </xf>
    <xf numFmtId="14" fontId="0" fillId="0" borderId="1" xfId="0" applyNumberFormat="1" applyBorder="1" applyAlignment="1" applyProtection="1">
      <alignment horizontal="center" textRotation="90"/>
      <protection locked="0"/>
    </xf>
    <xf numFmtId="0" fontId="40" fillId="0" borderId="10" xfId="0" applyFont="1" applyBorder="1" applyAlignment="1" applyProtection="1">
      <alignment horizontal="right" vertical="center" wrapText="1"/>
      <protection hidden="1"/>
    </xf>
    <xf numFmtId="2" fontId="0" fillId="0" borderId="14" xfId="0" applyNumberFormat="1" applyBorder="1" applyAlignment="1" applyProtection="1">
      <alignment horizontal="center" vertical="center" textRotation="90"/>
      <protection hidden="1"/>
    </xf>
    <xf numFmtId="2" fontId="0" fillId="0" borderId="14" xfId="0" applyNumberFormat="1" applyFill="1" applyBorder="1" applyAlignment="1" applyProtection="1">
      <alignment horizontal="center" vertical="center" textRotation="90"/>
      <protection hidden="1"/>
    </xf>
    <xf numFmtId="164" fontId="36" fillId="0" borderId="1" xfId="0" applyNumberFormat="1" applyFont="1" applyBorder="1" applyAlignment="1" applyProtection="1">
      <alignment horizontal="center" vertical="center" textRotation="90"/>
      <protection hidden="1"/>
    </xf>
    <xf numFmtId="0" fontId="16" fillId="0" borderId="10" xfId="0" applyFont="1" applyBorder="1" applyAlignment="1" applyProtection="1">
      <alignment horizontal="right" vertical="center" wrapText="1"/>
      <protection hidden="1"/>
    </xf>
    <xf numFmtId="2" fontId="0" fillId="0" borderId="1" xfId="0" applyNumberFormat="1" applyBorder="1" applyAlignment="1" applyProtection="1">
      <alignment horizontal="center" vertical="center" textRotation="90"/>
      <protection hidden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0" fillId="0" borderId="57" xfId="0" applyFont="1" applyBorder="1" applyAlignment="1" applyProtection="1">
      <alignment horizontal="right" vertical="center" wrapText="1"/>
      <protection hidden="1"/>
    </xf>
    <xf numFmtId="0" fontId="4" fillId="0" borderId="10" xfId="0" applyFont="1" applyBorder="1" applyProtection="1">
      <protection hidden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164" fontId="43" fillId="4" borderId="15" xfId="0" applyNumberFormat="1" applyFont="1" applyFill="1" applyBorder="1" applyAlignment="1" applyProtection="1">
      <alignment horizontal="center" vertical="center" wrapText="1"/>
      <protection locked="0"/>
    </xf>
    <xf numFmtId="2" fontId="33" fillId="0" borderId="15" xfId="0" applyNumberFormat="1" applyFont="1" applyBorder="1" applyAlignment="1" applyProtection="1">
      <alignment horizontal="center" vertical="center" wrapText="1"/>
      <protection hidden="1"/>
    </xf>
    <xf numFmtId="1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28" fillId="5" borderId="15" xfId="0" applyNumberFormat="1" applyFont="1" applyFill="1" applyBorder="1" applyAlignment="1" applyProtection="1">
      <alignment horizontal="center" vertical="center" wrapText="1"/>
      <protection hidden="1"/>
    </xf>
    <xf numFmtId="2" fontId="28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2" fontId="40" fillId="5" borderId="15" xfId="0" applyNumberFormat="1" applyFont="1" applyFill="1" applyBorder="1" applyAlignment="1" applyProtection="1">
      <alignment horizontal="center" vertical="center" wrapText="1"/>
      <protection hidden="1"/>
    </xf>
    <xf numFmtId="2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0" xfId="0" applyFont="1" applyBorder="1" applyAlignment="1" applyProtection="1">
      <alignment horizontal="right" wrapText="1"/>
      <protection hidden="1"/>
    </xf>
    <xf numFmtId="0" fontId="28" fillId="0" borderId="15" xfId="0" applyFont="1" applyBorder="1" applyAlignment="1" applyProtection="1">
      <alignment horizontal="right" wrapText="1"/>
      <protection hidden="1"/>
    </xf>
    <xf numFmtId="0" fontId="28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right" wrapText="1"/>
    </xf>
    <xf numFmtId="0" fontId="33" fillId="0" borderId="20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right" wrapText="1"/>
    </xf>
    <xf numFmtId="0" fontId="33" fillId="0" borderId="15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2" fontId="39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0" borderId="15" xfId="0" applyNumberFormat="1" applyFont="1" applyBorder="1" applyAlignment="1" applyProtection="1">
      <alignment horizontal="center" vertical="center" wrapText="1"/>
      <protection hidden="1"/>
    </xf>
    <xf numFmtId="164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wrapText="1"/>
    </xf>
    <xf numFmtId="164" fontId="38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56" fillId="0" borderId="0" xfId="0" applyNumberFormat="1" applyFont="1" applyAlignment="1">
      <alignment horizontal="center" vertical="center"/>
    </xf>
    <xf numFmtId="168" fontId="37" fillId="0" borderId="16" xfId="0" quotePrefix="1" applyNumberFormat="1" applyFont="1" applyBorder="1" applyAlignment="1" applyProtection="1">
      <alignment horizontal="left" vertical="center" wrapText="1"/>
      <protection locked="0"/>
    </xf>
    <xf numFmtId="165" fontId="33" fillId="0" borderId="15" xfId="0" applyNumberFormat="1" applyFont="1" applyBorder="1" applyAlignment="1">
      <alignment horizontal="center" vertical="center" wrapText="1"/>
    </xf>
    <xf numFmtId="165" fontId="28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40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28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7" borderId="15" xfId="0" applyNumberFormat="1" applyFont="1" applyFill="1" applyBorder="1" applyAlignment="1" applyProtection="1">
      <alignment horizontal="center" vertical="center" wrapText="1"/>
      <protection locked="0"/>
    </xf>
    <xf numFmtId="165" fontId="33" fillId="7" borderId="15" xfId="0" applyNumberFormat="1" applyFont="1" applyFill="1" applyBorder="1" applyAlignment="1" applyProtection="1">
      <alignment horizontal="center" vertical="center" wrapText="1"/>
      <protection hidden="1"/>
    </xf>
    <xf numFmtId="164" fontId="33" fillId="7" borderId="15" xfId="0" applyNumberFormat="1" applyFont="1" applyFill="1" applyBorder="1" applyAlignment="1" applyProtection="1">
      <alignment horizontal="center" vertical="center" wrapText="1"/>
      <protection locked="0"/>
    </xf>
    <xf numFmtId="164" fontId="33" fillId="7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7" borderId="15" xfId="0" applyNumberFormat="1" applyFont="1" applyFill="1" applyBorder="1" applyAlignment="1">
      <alignment horizontal="center" vertical="center" wrapText="1"/>
    </xf>
    <xf numFmtId="2" fontId="33" fillId="8" borderId="15" xfId="0" applyNumberFormat="1" applyFont="1" applyFill="1" applyBorder="1" applyAlignment="1" applyProtection="1">
      <alignment horizontal="center" vertical="center" wrapText="1"/>
      <protection hidden="1"/>
    </xf>
    <xf numFmtId="165" fontId="38" fillId="0" borderId="15" xfId="0" applyNumberFormat="1" applyFont="1" applyFill="1" applyBorder="1" applyAlignment="1" applyProtection="1">
      <alignment horizontal="center" vertical="center" wrapText="1"/>
      <protection locked="0"/>
    </xf>
    <xf numFmtId="166" fontId="28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1" xfId="0" applyNumberFormat="1" applyFont="1" applyBorder="1" applyAlignment="1" applyProtection="1">
      <alignment horizontal="center" vertical="center" textRotation="90"/>
      <protection hidden="1"/>
    </xf>
    <xf numFmtId="165" fontId="33" fillId="8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6" borderId="15" xfId="0" applyNumberFormat="1" applyFont="1" applyFill="1" applyBorder="1" applyAlignment="1" applyProtection="1">
      <alignment horizontal="center" vertical="center" wrapText="1"/>
      <protection hidden="1"/>
    </xf>
    <xf numFmtId="2" fontId="43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33" fillId="6" borderId="15" xfId="0" applyNumberFormat="1" applyFont="1" applyFill="1" applyBorder="1" applyAlignment="1" applyProtection="1">
      <alignment horizontal="center" vertical="center" wrapText="1"/>
      <protection hidden="1"/>
    </xf>
    <xf numFmtId="2" fontId="43" fillId="8" borderId="15" xfId="0" applyNumberFormat="1" applyFont="1" applyFill="1" applyBorder="1" applyAlignment="1" applyProtection="1">
      <alignment horizontal="center" vertical="center" wrapText="1"/>
      <protection locked="0"/>
    </xf>
    <xf numFmtId="16" fontId="34" fillId="0" borderId="15" xfId="0" quotePrefix="1" applyNumberFormat="1" applyFont="1" applyBorder="1" applyAlignment="1">
      <alignment horizontal="left" vertical="center" wrapText="1"/>
    </xf>
    <xf numFmtId="0" fontId="34" fillId="0" borderId="15" xfId="0" quotePrefix="1" applyNumberFormat="1" applyFont="1" applyBorder="1" applyAlignment="1" applyProtection="1">
      <alignment vertical="center" wrapText="1"/>
      <protection locked="0"/>
    </xf>
    <xf numFmtId="49" fontId="34" fillId="0" borderId="15" xfId="0" quotePrefix="1" applyNumberFormat="1" applyFont="1" applyBorder="1" applyAlignment="1" applyProtection="1">
      <alignment vertical="center" wrapText="1"/>
      <protection locked="0"/>
    </xf>
    <xf numFmtId="49" fontId="34" fillId="0" borderId="15" xfId="0" quotePrefix="1" applyNumberFormat="1" applyFont="1" applyBorder="1" applyAlignment="1">
      <alignment horizontal="left" vertical="center" wrapText="1"/>
    </xf>
    <xf numFmtId="0" fontId="33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wrapText="1"/>
    </xf>
    <xf numFmtId="0" fontId="32" fillId="0" borderId="15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9" fillId="0" borderId="15" xfId="0" applyNumberFormat="1" applyFont="1" applyBorder="1" applyAlignment="1" applyProtection="1">
      <alignment horizontal="right" vertical="center" wrapText="1"/>
      <protection hidden="1"/>
    </xf>
    <xf numFmtId="0" fontId="33" fillId="0" borderId="15" xfId="0" applyNumberFormat="1" applyFont="1" applyBorder="1" applyAlignment="1" applyProtection="1">
      <alignment horizontal="right" vertical="center" wrapText="1"/>
      <protection hidden="1"/>
    </xf>
    <xf numFmtId="0" fontId="38" fillId="0" borderId="15" xfId="0" applyFont="1" applyBorder="1" applyAlignment="1" applyProtection="1">
      <alignment horizontal="right" vertical="center" wrapText="1"/>
      <protection hidden="1"/>
    </xf>
    <xf numFmtId="0" fontId="28" fillId="0" borderId="15" xfId="0" applyFont="1" applyBorder="1" applyAlignment="1" applyProtection="1">
      <alignment horizontal="right" vertical="center" wrapText="1"/>
      <protection hidden="1"/>
    </xf>
    <xf numFmtId="0" fontId="38" fillId="0" borderId="15" xfId="0" applyNumberFormat="1" applyFont="1" applyBorder="1" applyAlignment="1" applyProtection="1">
      <alignment horizontal="right" vertical="center" wrapText="1"/>
      <protection hidden="1"/>
    </xf>
    <xf numFmtId="0" fontId="28" fillId="0" borderId="15" xfId="0" applyNumberFormat="1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28" fillId="0" borderId="18" xfId="0" applyFont="1" applyBorder="1" applyAlignment="1" applyProtection="1">
      <alignment horizontal="right" wrapText="1"/>
      <protection hidden="1"/>
    </xf>
    <xf numFmtId="0" fontId="28" fillId="0" borderId="20" xfId="0" applyFont="1" applyBorder="1" applyAlignment="1" applyProtection="1">
      <alignment horizontal="right" wrapText="1"/>
      <protection hidden="1"/>
    </xf>
    <xf numFmtId="0" fontId="38" fillId="0" borderId="18" xfId="0" applyFont="1" applyBorder="1" applyAlignment="1" applyProtection="1">
      <alignment horizontal="right" wrapText="1"/>
      <protection hidden="1"/>
    </xf>
    <xf numFmtId="0" fontId="38" fillId="0" borderId="19" xfId="0" applyFont="1" applyBorder="1" applyAlignment="1" applyProtection="1">
      <alignment horizontal="right" wrapText="1"/>
      <protection hidden="1"/>
    </xf>
    <xf numFmtId="0" fontId="38" fillId="0" borderId="20" xfId="0" applyFont="1" applyBorder="1" applyAlignment="1" applyProtection="1">
      <alignment horizontal="right" wrapText="1"/>
      <protection hidden="1"/>
    </xf>
    <xf numFmtId="0" fontId="28" fillId="0" borderId="15" xfId="0" applyFont="1" applyBorder="1" applyAlignment="1" applyProtection="1">
      <alignment horizontal="right" wrapText="1"/>
      <protection hidden="1"/>
    </xf>
    <xf numFmtId="0" fontId="39" fillId="0" borderId="18" xfId="0" applyNumberFormat="1" applyFont="1" applyBorder="1" applyAlignment="1" applyProtection="1">
      <alignment horizontal="right" vertical="center" wrapText="1"/>
      <protection hidden="1"/>
    </xf>
    <xf numFmtId="0" fontId="39" fillId="0" borderId="20" xfId="0" applyNumberFormat="1" applyFont="1" applyBorder="1" applyAlignment="1" applyProtection="1">
      <alignment horizontal="right" vertical="center" wrapText="1"/>
      <protection hidden="1"/>
    </xf>
    <xf numFmtId="0" fontId="33" fillId="0" borderId="18" xfId="0" applyNumberFormat="1" applyFont="1" applyBorder="1" applyAlignment="1" applyProtection="1">
      <alignment horizontal="right" vertical="center" wrapText="1"/>
      <protection hidden="1"/>
    </xf>
    <xf numFmtId="0" fontId="33" fillId="0" borderId="20" xfId="0" applyNumberFormat="1" applyFont="1" applyBorder="1" applyAlignment="1" applyProtection="1">
      <alignment horizontal="right" vertical="center" wrapText="1"/>
      <protection hidden="1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61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46" fillId="0" borderId="15" xfId="0" applyNumberFormat="1" applyFont="1" applyBorder="1" applyAlignment="1" applyProtection="1">
      <alignment horizontal="right" vertical="center" wrapText="1"/>
      <protection locked="0"/>
    </xf>
    <xf numFmtId="0" fontId="40" fillId="0" borderId="18" xfId="0" applyNumberFormat="1" applyFont="1" applyBorder="1" applyAlignment="1">
      <alignment horizontal="right" vertical="center" wrapText="1"/>
    </xf>
    <xf numFmtId="0" fontId="40" fillId="0" borderId="20" xfId="0" applyNumberFormat="1" applyFont="1" applyBorder="1" applyAlignment="1">
      <alignment horizontal="right" vertical="center" wrapText="1"/>
    </xf>
    <xf numFmtId="0" fontId="40" fillId="0" borderId="15" xfId="0" applyNumberFormat="1" applyFont="1" applyBorder="1" applyAlignment="1">
      <alignment horizontal="right" vertical="center" wrapText="1"/>
    </xf>
    <xf numFmtId="0" fontId="38" fillId="0" borderId="18" xfId="0" applyFont="1" applyBorder="1" applyAlignment="1" applyProtection="1">
      <alignment horizontal="right" vertical="center" wrapText="1"/>
      <protection locked="0"/>
    </xf>
    <xf numFmtId="0" fontId="38" fillId="0" borderId="19" xfId="0" applyFont="1" applyBorder="1" applyAlignment="1" applyProtection="1">
      <alignment horizontal="right" vertical="center" wrapText="1"/>
      <protection locked="0"/>
    </xf>
    <xf numFmtId="0" fontId="38" fillId="0" borderId="20" xfId="0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>
      <alignment horizontal="right" wrapText="1"/>
    </xf>
    <xf numFmtId="0" fontId="38" fillId="0" borderId="19" xfId="0" applyFont="1" applyBorder="1" applyAlignment="1">
      <alignment horizontal="right" wrapText="1"/>
    </xf>
    <xf numFmtId="0" fontId="38" fillId="0" borderId="20" xfId="0" applyFont="1" applyBorder="1" applyAlignment="1">
      <alignment horizontal="right" wrapText="1"/>
    </xf>
    <xf numFmtId="0" fontId="46" fillId="0" borderId="18" xfId="0" applyNumberFormat="1" applyFont="1" applyBorder="1" applyAlignment="1" applyProtection="1">
      <alignment horizontal="right" vertical="center" wrapText="1"/>
      <protection locked="0"/>
    </xf>
    <xf numFmtId="0" fontId="46" fillId="0" borderId="20" xfId="0" applyNumberFormat="1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 applyProtection="1">
      <alignment horizontal="right" wrapText="1"/>
      <protection locked="0"/>
    </xf>
    <xf numFmtId="0" fontId="38" fillId="0" borderId="19" xfId="0" applyFont="1" applyBorder="1" applyAlignment="1" applyProtection="1">
      <alignment horizontal="right" wrapText="1"/>
      <protection locked="0"/>
    </xf>
    <xf numFmtId="0" fontId="38" fillId="0" borderId="20" xfId="0" applyFont="1" applyBorder="1" applyAlignment="1" applyProtection="1">
      <alignment horizontal="right" wrapText="1"/>
      <protection locked="0"/>
    </xf>
    <xf numFmtId="0" fontId="14" fillId="0" borderId="61" xfId="0" applyFont="1" applyBorder="1" applyAlignment="1">
      <alignment horizontal="center" vertical="center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46" fillId="0" borderId="18" xfId="0" applyFont="1" applyBorder="1" applyAlignment="1" applyProtection="1">
      <alignment horizontal="right" vertical="center" wrapText="1"/>
      <protection locked="0"/>
    </xf>
    <xf numFmtId="0" fontId="46" fillId="0" borderId="20" xfId="0" applyFont="1" applyBorder="1" applyAlignment="1" applyProtection="1">
      <alignment horizontal="right" vertical="center" wrapText="1"/>
      <protection locked="0"/>
    </xf>
    <xf numFmtId="0" fontId="40" fillId="0" borderId="18" xfId="0" applyFont="1" applyBorder="1" applyAlignment="1">
      <alignment horizontal="right" vertical="center" wrapText="1"/>
    </xf>
    <xf numFmtId="0" fontId="40" fillId="0" borderId="20" xfId="0" applyFont="1" applyBorder="1" applyAlignment="1">
      <alignment horizontal="right" vertical="center" wrapText="1"/>
    </xf>
    <xf numFmtId="0" fontId="46" fillId="0" borderId="15" xfId="0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left" vertical="center" wrapText="1"/>
      <protection locked="0"/>
    </xf>
    <xf numFmtId="0" fontId="28" fillId="3" borderId="18" xfId="0" applyFont="1" applyFill="1" applyBorder="1" applyAlignment="1" applyProtection="1">
      <alignment horizontal="center" vertical="center" wrapText="1"/>
      <protection locked="0"/>
    </xf>
    <xf numFmtId="0" fontId="28" fillId="3" borderId="19" xfId="0" applyFont="1" applyFill="1" applyBorder="1" applyAlignment="1" applyProtection="1">
      <alignment horizontal="center" vertical="center" wrapText="1"/>
      <protection locked="0"/>
    </xf>
    <xf numFmtId="0" fontId="28" fillId="3" borderId="20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 applyProtection="1">
      <alignment horizontal="left" vertical="center" wrapText="1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wrapText="1"/>
    </xf>
    <xf numFmtId="0" fontId="26" fillId="0" borderId="59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right" wrapText="1"/>
    </xf>
    <xf numFmtId="0" fontId="28" fillId="0" borderId="20" xfId="0" applyFont="1" applyBorder="1" applyAlignment="1">
      <alignment horizontal="right" wrapText="1"/>
    </xf>
    <xf numFmtId="0" fontId="28" fillId="0" borderId="15" xfId="0" applyFont="1" applyBorder="1" applyAlignment="1">
      <alignment horizontal="right" wrapText="1"/>
    </xf>
    <xf numFmtId="0" fontId="37" fillId="0" borderId="18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7" fillId="0" borderId="20" xfId="0" quotePrefix="1" applyNumberFormat="1" applyFont="1" applyBorder="1" applyAlignment="1" applyProtection="1">
      <alignment horizontal="center" vertical="center" wrapText="1"/>
      <protection locked="0"/>
    </xf>
    <xf numFmtId="168" fontId="37" fillId="0" borderId="18" xfId="0" quotePrefix="1" applyNumberFormat="1" applyFont="1" applyBorder="1" applyAlignment="1" applyProtection="1">
      <alignment horizontal="center" vertical="center" wrapText="1"/>
      <protection locked="0"/>
    </xf>
    <xf numFmtId="168" fontId="37" fillId="0" borderId="20" xfId="0" quotePrefix="1" applyNumberFormat="1" applyFont="1" applyBorder="1" applyAlignment="1" applyProtection="1">
      <alignment horizontal="center" vertical="center" wrapText="1"/>
      <protection locked="0"/>
    </xf>
    <xf numFmtId="49" fontId="34" fillId="0" borderId="18" xfId="0" quotePrefix="1" applyNumberFormat="1" applyFont="1" applyBorder="1" applyAlignment="1" applyProtection="1">
      <alignment horizontal="center" vertical="center" wrapText="1"/>
      <protection locked="0"/>
    </xf>
    <xf numFmtId="49" fontId="34" fillId="0" borderId="20" xfId="0" quotePrefix="1" applyNumberFormat="1" applyFont="1" applyBorder="1" applyAlignment="1" applyProtection="1">
      <alignment horizontal="center" vertical="center" wrapText="1"/>
      <protection locked="0"/>
    </xf>
    <xf numFmtId="0" fontId="53" fillId="0" borderId="3" xfId="0" applyFont="1" applyBorder="1" applyAlignment="1" applyProtection="1">
      <alignment horizontal="left" vertical="top" wrapText="1"/>
      <protection locked="0"/>
    </xf>
    <xf numFmtId="0" fontId="53" fillId="0" borderId="1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2" fillId="0" borderId="10" xfId="0" applyFont="1" applyBorder="1" applyAlignment="1" applyProtection="1">
      <alignment horizontal="left" vertical="center" wrapText="1"/>
      <protection locked="0"/>
    </xf>
    <xf numFmtId="0" fontId="52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top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Alignment="1" applyProtection="1">
      <alignment horizontal="left" vertical="center" wrapText="1"/>
      <protection locked="0"/>
    </xf>
    <xf numFmtId="0" fontId="26" fillId="0" borderId="21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49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37" fillId="0" borderId="3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37" fillId="0" borderId="1" xfId="0" applyNumberFormat="1" applyFont="1" applyBorder="1" applyAlignment="1" applyProtection="1">
      <alignment horizontal="left" vertical="center" wrapText="1"/>
      <protection locked="0"/>
    </xf>
    <xf numFmtId="49" fontId="37" fillId="0" borderId="6" xfId="0" applyNumberFormat="1" applyFont="1" applyBorder="1" applyAlignment="1" applyProtection="1">
      <alignment horizontal="left" vertical="center" wrapText="1"/>
      <protection locked="0"/>
    </xf>
    <xf numFmtId="0" fontId="37" fillId="0" borderId="23" xfId="0" quotePrefix="1" applyNumberFormat="1" applyFont="1" applyBorder="1" applyAlignment="1" applyProtection="1">
      <alignment horizontal="left" vertical="center" wrapText="1"/>
      <protection locked="0"/>
    </xf>
    <xf numFmtId="0" fontId="37" fillId="0" borderId="24" xfId="0" applyNumberFormat="1" applyFont="1" applyBorder="1" applyAlignment="1" applyProtection="1">
      <alignment horizontal="left" vertical="center" wrapText="1"/>
      <protection locked="0"/>
    </xf>
    <xf numFmtId="0" fontId="51" fillId="0" borderId="25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49" fontId="37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37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2" fillId="0" borderId="21" xfId="0" applyFont="1" applyBorder="1" applyAlignment="1" applyProtection="1">
      <alignment horizontal="left" vertical="center" wrapText="1"/>
      <protection locked="0"/>
    </xf>
    <xf numFmtId="0" fontId="52" fillId="0" borderId="3" xfId="0" applyFont="1" applyBorder="1" applyAlignment="1" applyProtection="1">
      <alignment horizontal="left" vertical="center" wrapText="1"/>
      <protection locked="0"/>
    </xf>
    <xf numFmtId="0" fontId="40" fillId="0" borderId="3" xfId="0" applyFont="1" applyBorder="1" applyAlignment="1" applyProtection="1">
      <alignment horizontal="left" vertical="top" wrapText="1"/>
      <protection locked="0"/>
    </xf>
    <xf numFmtId="0" fontId="52" fillId="0" borderId="3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0" fillId="0" borderId="7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/>
    </xf>
    <xf numFmtId="2" fontId="10" fillId="0" borderId="11" xfId="0" applyNumberFormat="1" applyFont="1" applyBorder="1" applyAlignment="1" applyProtection="1">
      <alignment horizontal="center" vertical="center"/>
      <protection hidden="1"/>
    </xf>
    <xf numFmtId="0" fontId="40" fillId="0" borderId="35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165" fontId="10" fillId="0" borderId="11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40" fillId="0" borderId="10" xfId="0" applyFont="1" applyBorder="1" applyAlignment="1">
      <alignment horizontal="right" vertical="center" wrapText="1"/>
    </xf>
    <xf numFmtId="0" fontId="40" fillId="0" borderId="37" xfId="0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right" vertical="center"/>
    </xf>
    <xf numFmtId="2" fontId="35" fillId="0" borderId="4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vertical="center" wrapText="1" readingOrder="1"/>
    </xf>
    <xf numFmtId="49" fontId="40" fillId="0" borderId="1" xfId="0" applyNumberFormat="1" applyFont="1" applyBorder="1" applyAlignment="1">
      <alignment vertical="top" wrapText="1" readingOrder="1"/>
    </xf>
    <xf numFmtId="49" fontId="40" fillId="0" borderId="40" xfId="0" applyNumberFormat="1" applyFont="1" applyBorder="1" applyAlignment="1">
      <alignment vertical="center" wrapText="1" readingOrder="1"/>
    </xf>
    <xf numFmtId="49" fontId="53" fillId="0" borderId="1" xfId="0" applyNumberFormat="1" applyFont="1" applyBorder="1" applyAlignment="1">
      <alignment horizontal="center" vertical="center" wrapText="1" readingOrder="1"/>
    </xf>
    <xf numFmtId="49" fontId="53" fillId="0" borderId="40" xfId="0" applyNumberFormat="1" applyFont="1" applyBorder="1" applyAlignment="1">
      <alignment horizontal="center" vertical="center" wrapText="1" readingOrder="1"/>
    </xf>
    <xf numFmtId="49" fontId="40" fillId="0" borderId="40" xfId="0" applyNumberFormat="1" applyFont="1" applyBorder="1" applyAlignment="1">
      <alignment vertical="top" wrapText="1" readingOrder="1"/>
    </xf>
    <xf numFmtId="0" fontId="26" fillId="0" borderId="37" xfId="0" applyFont="1" applyBorder="1" applyAlignment="1">
      <alignment horizontal="center" wrapText="1"/>
    </xf>
    <xf numFmtId="0" fontId="26" fillId="0" borderId="40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 wrapText="1"/>
    </xf>
    <xf numFmtId="0" fontId="34" fillId="0" borderId="1" xfId="0" quotePrefix="1" applyNumberFormat="1" applyFont="1" applyBorder="1" applyAlignment="1">
      <alignment horizontal="left" vertical="center" wrapText="1"/>
    </xf>
    <xf numFmtId="0" fontId="34" fillId="0" borderId="6" xfId="0" quotePrefix="1" applyNumberFormat="1" applyFont="1" applyBorder="1" applyAlignment="1">
      <alignment horizontal="left" vertical="center" wrapText="1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49" fontId="34" fillId="0" borderId="1" xfId="0" quotePrefix="1" applyNumberFormat="1" applyFont="1" applyBorder="1" applyAlignment="1">
      <alignment horizontal="left" vertical="center" wrapText="1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>
      <alignment horizontal="center" vertical="center" wrapText="1"/>
    </xf>
    <xf numFmtId="0" fontId="34" fillId="0" borderId="3" xfId="0" applyNumberFormat="1" applyFont="1" applyBorder="1" applyAlignment="1">
      <alignment horizontal="left" vertical="center" wrapText="1"/>
    </xf>
    <xf numFmtId="0" fontId="34" fillId="0" borderId="22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0" fontId="34" fillId="0" borderId="6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10" fillId="0" borderId="11" xfId="0" applyNumberFormat="1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>
      <alignment horizontal="left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49" fontId="34" fillId="0" borderId="40" xfId="0" applyNumberFormat="1" applyFont="1" applyBorder="1" applyAlignment="1">
      <alignment horizontal="left" vertical="center" wrapText="1"/>
    </xf>
    <xf numFmtId="49" fontId="34" fillId="0" borderId="41" xfId="0" applyNumberFormat="1" applyFont="1" applyBorder="1" applyAlignment="1">
      <alignment horizontal="left" vertical="center" wrapText="1"/>
    </xf>
    <xf numFmtId="49" fontId="34" fillId="0" borderId="11" xfId="0" quotePrefix="1" applyNumberFormat="1" applyFont="1" applyBorder="1" applyAlignment="1">
      <alignment horizontal="left" vertical="center" wrapText="1"/>
    </xf>
    <xf numFmtId="49" fontId="34" fillId="0" borderId="33" xfId="0" quotePrefix="1" applyNumberFormat="1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58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34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 wrapText="1"/>
      <protection hidden="1"/>
    </xf>
    <xf numFmtId="0" fontId="2" fillId="0" borderId="34" xfId="0" applyFont="1" applyBorder="1" applyAlignment="1" applyProtection="1">
      <alignment horizontal="left" vertical="center" wrapText="1"/>
      <protection hidden="1"/>
    </xf>
    <xf numFmtId="2" fontId="4" fillId="0" borderId="2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left" vertical="center" wrapText="1"/>
      <protection hidden="1"/>
    </xf>
    <xf numFmtId="0" fontId="34" fillId="0" borderId="1" xfId="0" applyFont="1" applyBorder="1" applyAlignment="1" applyProtection="1">
      <alignment horizontal="left" vertical="center" wrapText="1"/>
      <protection hidden="1"/>
    </xf>
    <xf numFmtId="0" fontId="34" fillId="0" borderId="6" xfId="0" applyFont="1" applyBorder="1" applyAlignment="1" applyProtection="1">
      <alignment horizontal="left" vertical="center" wrapText="1"/>
      <protection hidden="1"/>
    </xf>
    <xf numFmtId="0" fontId="28" fillId="0" borderId="11" xfId="0" applyFont="1" applyBorder="1" applyAlignment="1" applyProtection="1">
      <alignment horizontal="left" vertical="center" wrapText="1"/>
      <protection hidden="1"/>
    </xf>
    <xf numFmtId="0" fontId="28" fillId="0" borderId="2" xfId="0" applyFont="1" applyBorder="1" applyAlignment="1" applyProtection="1">
      <alignment horizontal="left" vertical="center" wrapText="1"/>
      <protection hidden="1"/>
    </xf>
    <xf numFmtId="49" fontId="34" fillId="0" borderId="11" xfId="0" quotePrefix="1" applyNumberFormat="1" applyFont="1" applyBorder="1" applyAlignment="1" applyProtection="1">
      <alignment horizontal="left" vertical="center" wrapText="1"/>
      <protection hidden="1"/>
    </xf>
    <xf numFmtId="49" fontId="34" fillId="0" borderId="33" xfId="0" quotePrefix="1" applyNumberFormat="1" applyFont="1" applyBorder="1" applyAlignment="1" applyProtection="1">
      <alignment horizontal="left" vertical="center" wrapText="1"/>
      <protection hidden="1"/>
    </xf>
    <xf numFmtId="49" fontId="34" fillId="0" borderId="40" xfId="0" applyNumberFormat="1" applyFont="1" applyBorder="1" applyAlignment="1" applyProtection="1">
      <alignment horizontal="left" vertical="center" wrapText="1"/>
      <protection hidden="1"/>
    </xf>
    <xf numFmtId="49" fontId="34" fillId="0" borderId="41" xfId="0" applyNumberFormat="1" applyFont="1" applyBorder="1" applyAlignment="1" applyProtection="1">
      <alignment horizontal="left" vertical="center" wrapText="1"/>
      <protection hidden="1"/>
    </xf>
    <xf numFmtId="0" fontId="28" fillId="0" borderId="3" xfId="0" applyFont="1" applyBorder="1" applyAlignment="1" applyProtection="1">
      <alignment horizontal="left" vertical="center" wrapText="1"/>
      <protection hidden="1"/>
    </xf>
    <xf numFmtId="0" fontId="34" fillId="0" borderId="3" xfId="0" applyFont="1" applyBorder="1" applyAlignment="1" applyProtection="1">
      <alignment horizontal="left" vertical="center" wrapText="1"/>
      <protection hidden="1"/>
    </xf>
    <xf numFmtId="0" fontId="34" fillId="0" borderId="22" xfId="0" applyFont="1" applyBorder="1" applyAlignment="1" applyProtection="1">
      <alignment horizontal="left" vertical="center" wrapText="1"/>
      <protection hidden="1"/>
    </xf>
    <xf numFmtId="0" fontId="2" fillId="0" borderId="25" xfId="0" applyFont="1" applyBorder="1" applyAlignment="1">
      <alignment horizontal="center" vertical="center" wrapText="1"/>
    </xf>
    <xf numFmtId="2" fontId="34" fillId="0" borderId="11" xfId="0" quotePrefix="1" applyNumberFormat="1" applyFont="1" applyBorder="1" applyAlignment="1">
      <alignment horizontal="left" vertical="center" wrapText="1"/>
    </xf>
    <xf numFmtId="2" fontId="34" fillId="0" borderId="33" xfId="0" quotePrefix="1" applyNumberFormat="1" applyFont="1" applyBorder="1" applyAlignment="1">
      <alignment horizontal="left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vertical="center" wrapText="1" readingOrder="1"/>
    </xf>
    <xf numFmtId="49" fontId="2" fillId="0" borderId="1" xfId="0" applyNumberFormat="1" applyFont="1" applyBorder="1" applyAlignment="1">
      <alignment vertical="top" wrapText="1" readingOrder="1"/>
    </xf>
    <xf numFmtId="49" fontId="2" fillId="0" borderId="40" xfId="0" applyNumberFormat="1" applyFont="1" applyBorder="1" applyAlignment="1">
      <alignment vertical="center" wrapText="1" readingOrder="1"/>
    </xf>
    <xf numFmtId="49" fontId="10" fillId="0" borderId="1" xfId="0" applyNumberFormat="1" applyFont="1" applyBorder="1" applyAlignment="1">
      <alignment horizontal="center" vertical="center" wrapText="1" readingOrder="1"/>
    </xf>
    <xf numFmtId="49" fontId="10" fillId="0" borderId="40" xfId="0" applyNumberFormat="1" applyFont="1" applyBorder="1" applyAlignment="1">
      <alignment horizontal="center" vertical="center" wrapText="1" readingOrder="1"/>
    </xf>
    <xf numFmtId="49" fontId="2" fillId="0" borderId="40" xfId="0" applyNumberFormat="1" applyFont="1" applyBorder="1" applyAlignment="1">
      <alignment vertical="top" wrapText="1" readingOrder="1"/>
    </xf>
    <xf numFmtId="0" fontId="2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2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22" xfId="0" applyFont="1" applyBorder="1" applyAlignment="1">
      <alignment horizontal="left" vertical="center" wrapText="1"/>
    </xf>
    <xf numFmtId="49" fontId="28" fillId="0" borderId="1" xfId="0" quotePrefix="1" applyNumberFormat="1" applyFont="1" applyBorder="1" applyAlignment="1">
      <alignment horizontal="left" vertical="center" wrapText="1"/>
    </xf>
    <xf numFmtId="49" fontId="28" fillId="0" borderId="6" xfId="0" quotePrefix="1" applyNumberFormat="1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28" fillId="0" borderId="11" xfId="0" quotePrefix="1" applyNumberFormat="1" applyFont="1" applyBorder="1" applyAlignment="1">
      <alignment horizontal="left" vertical="center" wrapText="1"/>
    </xf>
    <xf numFmtId="49" fontId="28" fillId="0" borderId="33" xfId="0" quotePrefix="1" applyNumberFormat="1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49" fontId="28" fillId="0" borderId="1" xfId="0" applyNumberFormat="1" applyFont="1" applyBorder="1" applyAlignment="1">
      <alignment horizontal="left" vertical="center" wrapText="1"/>
    </xf>
    <xf numFmtId="49" fontId="28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3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40859757395197E-2"/>
          <c:y val="3.382012641678217E-2"/>
          <c:w val="0.903476314109385"/>
          <c:h val="0.851995965957080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Personel1!$E$46:$F$46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EF-4151-9E3A-B82B6DA41DB6}"/>
            </c:ext>
          </c:extLst>
        </c:ser>
        <c:ser>
          <c:idx val="1"/>
          <c:order val="1"/>
          <c:tx>
            <c:strRef>
              <c:f>Personel1!$H$46:$I$46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Personel1!$H$48:$I$48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EF-4151-9E3A-B82B6DA41DB6}"/>
            </c:ext>
          </c:extLst>
        </c:ser>
        <c:ser>
          <c:idx val="2"/>
          <c:order val="2"/>
          <c:tx>
            <c:strRef>
              <c:f>Personel1!$K$46:$L$46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Personel1!$K$48:$L$48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EF-4151-9E3A-B82B6DA41DB6}"/>
            </c:ext>
          </c:extLst>
        </c:ser>
        <c:ser>
          <c:idx val="3"/>
          <c:order val="3"/>
          <c:tx>
            <c:strRef>
              <c:f>Personel1!$N$46:$O$46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Personel1!$N$48:$O$48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EF-4151-9E3A-B82B6DA41DB6}"/>
            </c:ext>
          </c:extLst>
        </c:ser>
        <c:ser>
          <c:idx val="4"/>
          <c:order val="4"/>
          <c:tx>
            <c:strRef>
              <c:f>Personel1!$Q$46:$R$46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Personel1!$Q$48:$R$48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EF-4151-9E3A-B82B6DA41DB6}"/>
            </c:ext>
          </c:extLst>
        </c:ser>
        <c:ser>
          <c:idx val="5"/>
          <c:order val="5"/>
          <c:tx>
            <c:strRef>
              <c:f>Personel1!$T$46:$U$46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EF-4151-9E3A-B82B6DA41DB6}"/>
            </c:ext>
          </c:extLst>
        </c:ser>
        <c:ser>
          <c:idx val="6"/>
          <c:order val="6"/>
          <c:tx>
            <c:strRef>
              <c:f>Personel1!$W$46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Personel1!$W$48:$X$48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EF-4151-9E3A-B82B6DA41DB6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Personel1!$D$35:$AC$35</c:f>
              <c:numCache>
                <c:formatCode>0.00</c:formatCode>
                <c:ptCount val="26"/>
                <c:pt idx="0">
                  <c:v>-0.95582444333070971</c:v>
                </c:pt>
                <c:pt idx="1">
                  <c:v>-0.31144841411899638</c:v>
                </c:pt>
                <c:pt idx="2">
                  <c:v>-6.0857736092218992E-2</c:v>
                </c:pt>
                <c:pt idx="3">
                  <c:v>0.97730364430443017</c:v>
                </c:pt>
                <c:pt idx="4">
                  <c:v>-0.38304575069807567</c:v>
                </c:pt>
                <c:pt idx="5">
                  <c:v>-0.95582444333070971</c:v>
                </c:pt>
                <c:pt idx="6">
                  <c:v>-1.0990191164888683</c:v>
                </c:pt>
                <c:pt idx="7">
                  <c:v>-0.16825374096083787</c:v>
                </c:pt>
                <c:pt idx="8">
                  <c:v>1.4068876637789058</c:v>
                </c:pt>
                <c:pt idx="9">
                  <c:v>1.5500823369370642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EF-4151-9E3A-B82B6DA41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17264"/>
        <c:axId val="-899208560"/>
      </c:scatterChart>
      <c:valAx>
        <c:axId val="-899217264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5033273124603612"/>
              <c:y val="0.95024142048078331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8560"/>
        <c:crossesAt val="-4"/>
        <c:crossBetween val="midCat"/>
        <c:majorUnit val="1"/>
        <c:minorUnit val="1"/>
      </c:valAx>
      <c:valAx>
        <c:axId val="-899208560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7264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2B-49BB-89B0-DAC1A2BE1A79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2B-49BB-89B0-DAC1A2BE1A79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2B-49BB-89B0-DAC1A2BE1A79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2B-49BB-89B0-DAC1A2BE1A79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2B-49BB-89B0-DAC1A2BE1A79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2B-49BB-89B0-DAC1A2BE1A79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2B-49BB-89B0-DAC1A2BE1A79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Personel10!$D$50:$AB$50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Personel10!$D$35:$AC$35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2B-49BB-89B0-DAC1A2BE1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8928"/>
        <c:axId val="-700415664"/>
      </c:scatterChart>
      <c:valAx>
        <c:axId val="-700418928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5664"/>
        <c:crossesAt val="-4"/>
        <c:crossBetween val="midCat"/>
        <c:majorUnit val="1"/>
        <c:minorUnit val="1"/>
      </c:valAx>
      <c:valAx>
        <c:axId val="-700415664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892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'LAB. İÇİ UYARLIK'!$E$46:$F$46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UYARLIK'!$E$48:$F$48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58-47FF-9B1A-5741938E7F85}"/>
            </c:ext>
          </c:extLst>
        </c:ser>
        <c:ser>
          <c:idx val="1"/>
          <c:order val="1"/>
          <c:tx>
            <c:strRef>
              <c:f>'LAB. İÇİ UYARLIK'!$H$46:$I$46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UYARLIK'!$H$48:$I$48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58-47FF-9B1A-5741938E7F85}"/>
            </c:ext>
          </c:extLst>
        </c:ser>
        <c:ser>
          <c:idx val="2"/>
          <c:order val="2"/>
          <c:tx>
            <c:strRef>
              <c:f>'LAB. İÇİ UYARLIK'!$K$46:$L$46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UYARLIK'!$K$48:$L$48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58-47FF-9B1A-5741938E7F85}"/>
            </c:ext>
          </c:extLst>
        </c:ser>
        <c:ser>
          <c:idx val="3"/>
          <c:order val="3"/>
          <c:tx>
            <c:strRef>
              <c:f>'LAB. İÇİ UYARLIK'!$N$46:$O$46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UYARLIK'!$N$48:$O$48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58-47FF-9B1A-5741938E7F85}"/>
            </c:ext>
          </c:extLst>
        </c:ser>
        <c:ser>
          <c:idx val="4"/>
          <c:order val="4"/>
          <c:tx>
            <c:strRef>
              <c:f>'LAB. İÇİ UYARLIK'!$Q$46:$R$46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UYARLIK'!$Q$48:$R$48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58-47FF-9B1A-5741938E7F85}"/>
            </c:ext>
          </c:extLst>
        </c:ser>
        <c:ser>
          <c:idx val="5"/>
          <c:order val="5"/>
          <c:tx>
            <c:strRef>
              <c:f>'LAB. İÇİ UYARLIK'!$T$46:$U$46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UYARLIK'!$T$48:$U$48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58-47FF-9B1A-5741938E7F85}"/>
            </c:ext>
          </c:extLst>
        </c:ser>
        <c:ser>
          <c:idx val="6"/>
          <c:order val="6"/>
          <c:tx>
            <c:strRef>
              <c:f>'LAB. İÇİ UYARLIK'!$W$46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'LAB. İÇİ UYARLIK'!$W$48:$X$48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58-47FF-9B1A-5741938E7F85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UYARLIK'!$D$50:$AB$50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'LAB. İÇİ UYARLIK'!$D$35:$AC$35</c:f>
              <c:numCache>
                <c:formatCode>0.00</c:formatCode>
                <c:ptCount val="26"/>
                <c:pt idx="0">
                  <c:v>1.5701148758412611</c:v>
                </c:pt>
                <c:pt idx="1">
                  <c:v>1.4286957530749629</c:v>
                </c:pt>
                <c:pt idx="2">
                  <c:v>-3.2091262473891859</c:v>
                </c:pt>
                <c:pt idx="3">
                  <c:v>2.0088767695521037</c:v>
                </c:pt>
                <c:pt idx="4">
                  <c:v>-2.356985379438385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58-47FF-9B1A-5741938E7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23824"/>
        <c:axId val="-700423280"/>
      </c:scatterChart>
      <c:valAx>
        <c:axId val="-700423824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4080812720138018"/>
              <c:y val="0.9348564294631712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3280"/>
        <c:crossesAt val="-4"/>
        <c:crossBetween val="midCat"/>
        <c:majorUnit val="1"/>
        <c:minorUnit val="1"/>
      </c:valAx>
      <c:valAx>
        <c:axId val="-700423280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layout>
            <c:manualLayout>
              <c:xMode val="edge"/>
              <c:yMode val="edge"/>
              <c:x val="1.020780167699599E-2"/>
              <c:y val="0.28811269377844623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3824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'LAB. İÇİ UYARLIK (YILLAR)'!$E$46:$F$46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 (YILLAR)'!$E$48:$F$48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(YILLAR)'!$E$47:$F$47</c:f>
              <c:numCache>
                <c:formatCode>General\ "S"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E8-4D60-A3CF-398DE53DB877}"/>
            </c:ext>
          </c:extLst>
        </c:ser>
        <c:ser>
          <c:idx val="1"/>
          <c:order val="1"/>
          <c:tx>
            <c:strRef>
              <c:f>'LAB. İÇİ UYARLIK (YILLAR)'!$H$46:$I$46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 (YILLAR)'!$H$48:$I$48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(YILLAR)'!$H$47:$I$47</c:f>
              <c:numCache>
                <c:formatCode>General\ "S"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E8-4D60-A3CF-398DE53DB877}"/>
            </c:ext>
          </c:extLst>
        </c:ser>
        <c:ser>
          <c:idx val="2"/>
          <c:order val="2"/>
          <c:tx>
            <c:strRef>
              <c:f>'LAB. İÇİ UYARLIK (YILLAR)'!$K$46:$L$46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 (YILLAR)'!$K$48:$L$48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(YILLAR)'!$K$47:$L$47</c:f>
              <c:numCache>
                <c:formatCode>General\ "S"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E8-4D60-A3CF-398DE53DB877}"/>
            </c:ext>
          </c:extLst>
        </c:ser>
        <c:ser>
          <c:idx val="3"/>
          <c:order val="3"/>
          <c:tx>
            <c:strRef>
              <c:f>'LAB. İÇİ UYARLIK (YILLAR)'!$N$46:$O$46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 (YILLAR)'!$N$48:$O$48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(YILLAR)'!$N$47:$O$47</c:f>
              <c:numCache>
                <c:formatCode>General\ "S"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E8-4D60-A3CF-398DE53DB877}"/>
            </c:ext>
          </c:extLst>
        </c:ser>
        <c:ser>
          <c:idx val="4"/>
          <c:order val="4"/>
          <c:tx>
            <c:strRef>
              <c:f>'LAB. İÇİ UYARLIK (YILLAR)'!$Q$46:$R$46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 (YILLAR)'!$Q$48:$R$48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(YILLAR)'!$Q$47:$R$47</c:f>
              <c:numCache>
                <c:formatCode>General\ "S"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E8-4D60-A3CF-398DE53DB877}"/>
            </c:ext>
          </c:extLst>
        </c:ser>
        <c:ser>
          <c:idx val="5"/>
          <c:order val="5"/>
          <c:tx>
            <c:strRef>
              <c:f>'LAB. İÇİ UYARLIK (YILLAR)'!$T$46:$U$46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 (YILLAR)'!$T$48:$U$48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(YILLAR)'!$T$47:$U$47</c:f>
              <c:numCache>
                <c:formatCode>General\ "S"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E8-4D60-A3CF-398DE53DB877}"/>
            </c:ext>
          </c:extLst>
        </c:ser>
        <c:ser>
          <c:idx val="6"/>
          <c:order val="6"/>
          <c:tx>
            <c:strRef>
              <c:f>'LAB. İÇİ UYARLIK (YILLAR)'!$W$46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'LAB. İÇİ UYARLIK (YILLAR)'!$W$48:$X$48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(YILLAR)'!$W$47:$X$47</c:f>
              <c:numCache>
                <c:formatCode>General\ "S"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E8-4D60-A3CF-398DE53DB877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 (YILLAR)'!$D$50:$AB$50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'LAB. İÇİ UYARLIK (YILLAR)'!$D$35:$AC$35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E8-4D60-A3CF-398DE53DB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3488"/>
        <c:axId val="-700412944"/>
      </c:scatterChart>
      <c:valAx>
        <c:axId val="-700413488"/>
        <c:scaling>
          <c:orientation val="minMax"/>
          <c:max val="24"/>
          <c:min val="0"/>
        </c:scaling>
        <c:delete val="0"/>
        <c:axPos val="b"/>
        <c:majorGridlines/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2944"/>
        <c:crossesAt val="-4"/>
        <c:crossBetween val="midCat"/>
        <c:majorUnit val="1"/>
        <c:minorUnit val="1"/>
      </c:valAx>
      <c:valAx>
        <c:axId val="-700412944"/>
        <c:scaling>
          <c:orientation val="minMax"/>
          <c:max val="4"/>
          <c:min val="-4"/>
        </c:scaling>
        <c:delete val="0"/>
        <c:axPos val="l"/>
        <c:majorGridlines/>
        <c:minorGridlines/>
        <c:numFmt formatCode="General\ &quot;S&quot;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348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54954370003129E-2"/>
          <c:y val="3.4465548676644427E-2"/>
          <c:w val="0.88645609848282692"/>
          <c:h val="0.83709522950852511"/>
        </c:manualLayout>
      </c:layout>
      <c:scatterChart>
        <c:scatterStyle val="lineMarker"/>
        <c:varyColors val="0"/>
        <c:ser>
          <c:idx val="0"/>
          <c:order val="0"/>
          <c:tx>
            <c:strRef>
              <c:f>Personel2!$E$46:$F$46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Personel2!$E$48:$F$48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3-4046-8D72-7743017EC3AE}"/>
            </c:ext>
          </c:extLst>
        </c:ser>
        <c:ser>
          <c:idx val="1"/>
          <c:order val="1"/>
          <c:tx>
            <c:strRef>
              <c:f>Personel2!$H$46:$I$46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Personel2!$H$48:$I$48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E3-4046-8D72-7743017EC3AE}"/>
            </c:ext>
          </c:extLst>
        </c:ser>
        <c:ser>
          <c:idx val="2"/>
          <c:order val="2"/>
          <c:tx>
            <c:strRef>
              <c:f>Personel2!$K$46:$L$46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Personel2!$K$48:$L$48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E3-4046-8D72-7743017EC3AE}"/>
            </c:ext>
          </c:extLst>
        </c:ser>
        <c:ser>
          <c:idx val="3"/>
          <c:order val="3"/>
          <c:tx>
            <c:strRef>
              <c:f>Personel2!$N$46:$O$46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Personel2!$N$48:$O$48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E3-4046-8D72-7743017EC3AE}"/>
            </c:ext>
          </c:extLst>
        </c:ser>
        <c:ser>
          <c:idx val="4"/>
          <c:order val="4"/>
          <c:tx>
            <c:strRef>
              <c:f>Personel2!$Q$46:$R$46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Personel2!$Q$48:$R$48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E3-4046-8D72-7743017EC3AE}"/>
            </c:ext>
          </c:extLst>
        </c:ser>
        <c:ser>
          <c:idx val="5"/>
          <c:order val="5"/>
          <c:tx>
            <c:strRef>
              <c:f>Personel2!$T$46:$U$46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Personel2!$T$48:$U$48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E3-4046-8D72-7743017EC3AE}"/>
            </c:ext>
          </c:extLst>
        </c:ser>
        <c:ser>
          <c:idx val="6"/>
          <c:order val="6"/>
          <c:tx>
            <c:strRef>
              <c:f>Personel2!$W$46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Personel2!$W$48:$X$48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E3-4046-8D72-7743017EC3AE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Personel2!$D$50:$AB$50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Personel2!$D$35:$AC$35</c:f>
              <c:numCache>
                <c:formatCode>0.00</c:formatCode>
                <c:ptCount val="26"/>
                <c:pt idx="0">
                  <c:v>0.48812472679586522</c:v>
                </c:pt>
                <c:pt idx="1">
                  <c:v>-2.1856331050557669E-2</c:v>
                </c:pt>
                <c:pt idx="2">
                  <c:v>-1.3332361940842166</c:v>
                </c:pt>
                <c:pt idx="3">
                  <c:v>-0.82325513623779367</c:v>
                </c:pt>
                <c:pt idx="4">
                  <c:v>-0.31327407839137072</c:v>
                </c:pt>
                <c:pt idx="5">
                  <c:v>-0.45898295206177731</c:v>
                </c:pt>
                <c:pt idx="6">
                  <c:v>-0.60469182573218383</c:v>
                </c:pt>
                <c:pt idx="7">
                  <c:v>0.48812472679586522</c:v>
                </c:pt>
                <c:pt idx="8">
                  <c:v>1.1438146583126947</c:v>
                </c:pt>
                <c:pt idx="9">
                  <c:v>1.4352324056535077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E3-4046-8D72-7743017EC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12368"/>
        <c:axId val="-899210736"/>
      </c:scatterChart>
      <c:valAx>
        <c:axId val="-899212368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0736"/>
        <c:crossesAt val="-4"/>
        <c:crossBetween val="midCat"/>
        <c:majorUnit val="1"/>
        <c:minorUnit val="1"/>
      </c:valAx>
      <c:valAx>
        <c:axId val="-89921073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layout>
            <c:manualLayout>
              <c:xMode val="edge"/>
              <c:yMode val="edge"/>
              <c:x val="1.1986118401866435E-2"/>
              <c:y val="0.2903579733141722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236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Personel3!$E$46:$F$46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Personel3!$E$48:$F$48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46-4217-B6D5-8AE8E9025A45}"/>
            </c:ext>
          </c:extLst>
        </c:ser>
        <c:ser>
          <c:idx val="1"/>
          <c:order val="1"/>
          <c:tx>
            <c:strRef>
              <c:f>Personel3!$H$46:$I$46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Personel3!$H$48:$I$48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46-4217-B6D5-8AE8E9025A45}"/>
            </c:ext>
          </c:extLst>
        </c:ser>
        <c:ser>
          <c:idx val="2"/>
          <c:order val="2"/>
          <c:tx>
            <c:strRef>
              <c:f>Personel3!$K$46:$L$46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Personel3!$K$48:$L$48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46-4217-B6D5-8AE8E9025A45}"/>
            </c:ext>
          </c:extLst>
        </c:ser>
        <c:ser>
          <c:idx val="3"/>
          <c:order val="3"/>
          <c:tx>
            <c:strRef>
              <c:f>Personel3!$N$46:$O$46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Personel3!$N$48:$O$48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46-4217-B6D5-8AE8E9025A45}"/>
            </c:ext>
          </c:extLst>
        </c:ser>
        <c:ser>
          <c:idx val="4"/>
          <c:order val="4"/>
          <c:tx>
            <c:strRef>
              <c:f>Personel3!$Q$46:$R$46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Personel3!$Q$48:$R$48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46-4217-B6D5-8AE8E9025A45}"/>
            </c:ext>
          </c:extLst>
        </c:ser>
        <c:ser>
          <c:idx val="5"/>
          <c:order val="5"/>
          <c:tx>
            <c:strRef>
              <c:f>Personel3!$T$46:$U$46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Personel3!$T$48:$U$48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46-4217-B6D5-8AE8E9025A45}"/>
            </c:ext>
          </c:extLst>
        </c:ser>
        <c:ser>
          <c:idx val="6"/>
          <c:order val="6"/>
          <c:tx>
            <c:strRef>
              <c:f>Personel3!$W$46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Personel3!$W$48:$X$48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46-4217-B6D5-8AE8E9025A45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Personel3!$D$50:$AB$50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Personel3!$D$35:$AC$35</c:f>
              <c:numCache>
                <c:formatCode>0.00</c:formatCode>
                <c:ptCount val="26"/>
                <c:pt idx="0">
                  <c:v>1.3365067740754302</c:v>
                </c:pt>
                <c:pt idx="1">
                  <c:v>-0.34785792749908456</c:v>
                </c:pt>
                <c:pt idx="2">
                  <c:v>-3.2405712193335772</c:v>
                </c:pt>
                <c:pt idx="3">
                  <c:v>0.23800805565726837</c:v>
                </c:pt>
                <c:pt idx="4">
                  <c:v>0.6774075430245331</c:v>
                </c:pt>
                <c:pt idx="5">
                  <c:v>0.60417429512998899</c:v>
                </c:pt>
                <c:pt idx="6">
                  <c:v>-0.71402416697180515</c:v>
                </c:pt>
                <c:pt idx="7">
                  <c:v>0.53094104723544489</c:v>
                </c:pt>
                <c:pt idx="8">
                  <c:v>0.23800805565726837</c:v>
                </c:pt>
                <c:pt idx="9">
                  <c:v>0.6774075430245331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46-4217-B6D5-8AE8E9025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07472"/>
        <c:axId val="-899211824"/>
      </c:scatterChart>
      <c:valAx>
        <c:axId val="-89920747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4862082724530011"/>
              <c:y val="0.932317301686446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1824"/>
        <c:crossesAt val="-4"/>
        <c:crossBetween val="midCat"/>
        <c:majorUnit val="1"/>
        <c:minorUnit val="1"/>
      </c:valAx>
      <c:valAx>
        <c:axId val="-899211824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747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Personel4!$E$46:$F$46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Personel4!$E$48:$F$48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F-4A54-B803-91527D29D480}"/>
            </c:ext>
          </c:extLst>
        </c:ser>
        <c:ser>
          <c:idx val="1"/>
          <c:order val="1"/>
          <c:tx>
            <c:strRef>
              <c:f>Personel4!$H$46:$I$46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Personel4!$H$48:$I$48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FF-4A54-B803-91527D29D480}"/>
            </c:ext>
          </c:extLst>
        </c:ser>
        <c:ser>
          <c:idx val="2"/>
          <c:order val="2"/>
          <c:tx>
            <c:strRef>
              <c:f>Personel4!$K$46:$L$46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Personel4!$K$48:$L$48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FF-4A54-B803-91527D29D480}"/>
            </c:ext>
          </c:extLst>
        </c:ser>
        <c:ser>
          <c:idx val="3"/>
          <c:order val="3"/>
          <c:tx>
            <c:strRef>
              <c:f>Personel4!$N$46:$O$46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Personel4!$N$48:$O$48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FF-4A54-B803-91527D29D480}"/>
            </c:ext>
          </c:extLst>
        </c:ser>
        <c:ser>
          <c:idx val="4"/>
          <c:order val="4"/>
          <c:tx>
            <c:strRef>
              <c:f>Personel4!$Q$46:$R$46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Personel4!$Q$48:$R$48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FF-4A54-B803-91527D29D480}"/>
            </c:ext>
          </c:extLst>
        </c:ser>
        <c:ser>
          <c:idx val="5"/>
          <c:order val="5"/>
          <c:tx>
            <c:strRef>
              <c:f>Personel4!$T$46:$U$46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Personel4!$T$48:$U$48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FF-4A54-B803-91527D29D480}"/>
            </c:ext>
          </c:extLst>
        </c:ser>
        <c:ser>
          <c:idx val="6"/>
          <c:order val="6"/>
          <c:tx>
            <c:strRef>
              <c:f>Personel4!$W$46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Personel4!$W$48:$X$48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FF-4A54-B803-91527D29D480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Personel4!$D$50:$AB$50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Personel4!$D$35:$AC$35</c:f>
              <c:numCache>
                <c:formatCode>0.00</c:formatCode>
                <c:ptCount val="26"/>
                <c:pt idx="0">
                  <c:v>2.0210126951700018</c:v>
                </c:pt>
                <c:pt idx="1">
                  <c:v>-1.1162994309061691</c:v>
                </c:pt>
                <c:pt idx="2">
                  <c:v>-0.53261345396176529</c:v>
                </c:pt>
                <c:pt idx="3">
                  <c:v>-2.1888224135411829E-2</c:v>
                </c:pt>
                <c:pt idx="4">
                  <c:v>1.2184444768714464</c:v>
                </c:pt>
                <c:pt idx="5">
                  <c:v>1.2184444768714464</c:v>
                </c:pt>
                <c:pt idx="6">
                  <c:v>-1.2622209251422702</c:v>
                </c:pt>
                <c:pt idx="7">
                  <c:v>0.12403327010068915</c:v>
                </c:pt>
                <c:pt idx="8">
                  <c:v>-1.1162994309061691</c:v>
                </c:pt>
                <c:pt idx="9">
                  <c:v>-0.53261345396176529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FF-4A54-B803-91527D29D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16720"/>
        <c:axId val="-899211280"/>
      </c:scatterChart>
      <c:valAx>
        <c:axId val="-899216720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</a:t>
                </a:r>
                <a:r>
                  <a:rPr lang="tr-TR" sz="1400" baseline="0"/>
                  <a:t> Sonuç Sayısı</a:t>
                </a:r>
                <a:endParaRPr lang="tr-TR" sz="1400"/>
              </a:p>
            </c:rich>
          </c:tx>
          <c:layout>
            <c:manualLayout>
              <c:xMode val="edge"/>
              <c:yMode val="edge"/>
              <c:x val="0.44489136269559454"/>
              <c:y val="0.92736579275905118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1280"/>
        <c:crossesAt val="-4"/>
        <c:crossBetween val="midCat"/>
        <c:majorUnit val="1"/>
        <c:minorUnit val="1"/>
      </c:valAx>
      <c:valAx>
        <c:axId val="-899211280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6720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Personel5!$E$46:$F$46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Personel5!$E$48:$F$48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4-4576-A9BC-AC1AA3EE906E}"/>
            </c:ext>
          </c:extLst>
        </c:ser>
        <c:ser>
          <c:idx val="1"/>
          <c:order val="1"/>
          <c:tx>
            <c:strRef>
              <c:f>Personel5!$H$46:$I$46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Personel5!$H$48:$I$48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4-4576-A9BC-AC1AA3EE906E}"/>
            </c:ext>
          </c:extLst>
        </c:ser>
        <c:ser>
          <c:idx val="2"/>
          <c:order val="2"/>
          <c:tx>
            <c:strRef>
              <c:f>Personel5!$K$46:$L$46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Personel5!$K$48:$L$48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84-4576-A9BC-AC1AA3EE906E}"/>
            </c:ext>
          </c:extLst>
        </c:ser>
        <c:ser>
          <c:idx val="3"/>
          <c:order val="3"/>
          <c:tx>
            <c:strRef>
              <c:f>Personel5!$N$46:$O$46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Personel5!$N$48:$O$48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84-4576-A9BC-AC1AA3EE906E}"/>
            </c:ext>
          </c:extLst>
        </c:ser>
        <c:ser>
          <c:idx val="4"/>
          <c:order val="4"/>
          <c:tx>
            <c:strRef>
              <c:f>Personel5!$Q$46:$R$46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Personel5!$Q$48:$R$48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84-4576-A9BC-AC1AA3EE906E}"/>
            </c:ext>
          </c:extLst>
        </c:ser>
        <c:ser>
          <c:idx val="5"/>
          <c:order val="5"/>
          <c:tx>
            <c:strRef>
              <c:f>Personel5!$T$46:$U$46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Personel5!$T$48:$U$48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84-4576-A9BC-AC1AA3EE906E}"/>
            </c:ext>
          </c:extLst>
        </c:ser>
        <c:ser>
          <c:idx val="6"/>
          <c:order val="6"/>
          <c:tx>
            <c:strRef>
              <c:f>Personel5!$W$46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Personel5!$W$48:$X$48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84-4576-A9BC-AC1AA3EE906E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Personel5!$D$50:$AB$50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Personel5!$D$35:$AC$35</c:f>
              <c:numCache>
                <c:formatCode>0.00</c:formatCode>
                <c:ptCount val="26"/>
                <c:pt idx="0">
                  <c:v>1.6198704103671706</c:v>
                </c:pt>
                <c:pt idx="1">
                  <c:v>-2.3398128149748021</c:v>
                </c:pt>
                <c:pt idx="2">
                  <c:v>-0.39596832253419723</c:v>
                </c:pt>
                <c:pt idx="3">
                  <c:v>0.5399568034557235</c:v>
                </c:pt>
                <c:pt idx="4">
                  <c:v>1.2598992080633549</c:v>
                </c:pt>
                <c:pt idx="5">
                  <c:v>1.3318934485241181</c:v>
                </c:pt>
                <c:pt idx="6">
                  <c:v>-2.2678185745140387</c:v>
                </c:pt>
                <c:pt idx="7">
                  <c:v>-0.75593952483801297</c:v>
                </c:pt>
                <c:pt idx="8">
                  <c:v>0.17998560115190784</c:v>
                </c:pt>
                <c:pt idx="9">
                  <c:v>0.82793376529877605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84-4576-A9BC-AC1AA3EE9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05840"/>
        <c:axId val="-899212912"/>
      </c:scatterChart>
      <c:valAx>
        <c:axId val="-899205840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2912"/>
        <c:crossesAt val="-4"/>
        <c:crossBetween val="midCat"/>
        <c:majorUnit val="1"/>
        <c:minorUnit val="1"/>
      </c:valAx>
      <c:valAx>
        <c:axId val="-899212912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5840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Personel6!$E$46:$F$46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Personel6!$E$48:$F$48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Personel6!$E$47:$F$47</c:f>
              <c:numCache>
                <c:formatCode>General\ "S"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7-4D3C-B76A-A2C4ECCFF9F2}"/>
            </c:ext>
          </c:extLst>
        </c:ser>
        <c:ser>
          <c:idx val="1"/>
          <c:order val="1"/>
          <c:tx>
            <c:strRef>
              <c:f>Personel6!$H$46:$I$46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Personel6!$H$48:$I$48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Personel6!$H$47:$I$47</c:f>
              <c:numCache>
                <c:formatCode>General\ "S"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7-4D3C-B76A-A2C4ECCFF9F2}"/>
            </c:ext>
          </c:extLst>
        </c:ser>
        <c:ser>
          <c:idx val="2"/>
          <c:order val="2"/>
          <c:tx>
            <c:strRef>
              <c:f>Personel6!$K$46:$L$46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Personel6!$K$48:$L$48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Personel6!$K$47:$L$47</c:f>
              <c:numCache>
                <c:formatCode>General\ "S"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7-4D3C-B76A-A2C4ECCFF9F2}"/>
            </c:ext>
          </c:extLst>
        </c:ser>
        <c:ser>
          <c:idx val="3"/>
          <c:order val="3"/>
          <c:tx>
            <c:strRef>
              <c:f>Personel6!$N$46:$O$46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Personel6!$N$48:$O$48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Personel6!$N$47:$O$47</c:f>
              <c:numCache>
                <c:formatCode>General\ "S"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7-4D3C-B76A-A2C4ECCFF9F2}"/>
            </c:ext>
          </c:extLst>
        </c:ser>
        <c:ser>
          <c:idx val="4"/>
          <c:order val="4"/>
          <c:tx>
            <c:strRef>
              <c:f>Personel6!$Q$46:$R$46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Personel6!$Q$48:$R$48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Personel6!$Q$47:$R$47</c:f>
              <c:numCache>
                <c:formatCode>General\ "S"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7-4D3C-B76A-A2C4ECCFF9F2}"/>
            </c:ext>
          </c:extLst>
        </c:ser>
        <c:ser>
          <c:idx val="5"/>
          <c:order val="5"/>
          <c:tx>
            <c:strRef>
              <c:f>Personel6!$T$46:$U$46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Personel6!$T$48:$U$48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Personel6!$T$47:$U$47</c:f>
              <c:numCache>
                <c:formatCode>General\ "S"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27-4D3C-B76A-A2C4ECCFF9F2}"/>
            </c:ext>
          </c:extLst>
        </c:ser>
        <c:ser>
          <c:idx val="6"/>
          <c:order val="6"/>
          <c:tx>
            <c:strRef>
              <c:f>Personel6!$W$46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Personel6!$W$48:$X$48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Personel6!$W$47:$X$47</c:f>
              <c:numCache>
                <c:formatCode>General\ "S"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27-4D3C-B76A-A2C4ECCFF9F2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Personel6!$D$50:$AB$50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Personel6!$D$35:$AC$35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27-4D3C-B76A-A2C4ECCFF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04752"/>
        <c:axId val="-700421648"/>
      </c:scatterChart>
      <c:valAx>
        <c:axId val="-89920475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4132954033316013"/>
              <c:y val="0.93235955056179776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1648"/>
        <c:crossesAt val="-4"/>
        <c:crossBetween val="midCat"/>
        <c:majorUnit val="1"/>
        <c:minorUnit val="1"/>
      </c:valAx>
      <c:valAx>
        <c:axId val="-700421648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\ &quot;S&quot;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475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31-423A-B444-981423C78302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31-423A-B444-981423C78302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31-423A-B444-981423C78302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1-423A-B444-981423C78302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31-423A-B444-981423C78302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1-423A-B444-981423C78302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31-423A-B444-981423C78302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Personel7!$D$35:$AC$35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31-423A-B444-981423C78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6752"/>
        <c:axId val="-700422736"/>
      </c:scatterChart>
      <c:valAx>
        <c:axId val="-70041675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2736"/>
        <c:crossesAt val="-4"/>
        <c:crossBetween val="midCat"/>
        <c:majorUnit val="1"/>
        <c:minorUnit val="1"/>
      </c:valAx>
      <c:valAx>
        <c:axId val="-70042273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675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AE-4DE1-9B45-8C2F938E1B8C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AE-4DE1-9B45-8C2F938E1B8C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AE-4DE1-9B45-8C2F938E1B8C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AE-4DE1-9B45-8C2F938E1B8C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AE-4DE1-9B45-8C2F938E1B8C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AE-4DE1-9B45-8C2F938E1B8C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AE-4DE1-9B45-8C2F938E1B8C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Personel8!$D$50:$AB$50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Personel8!$D$35:$AC$35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AE-4DE1-9B45-8C2F938E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22192"/>
        <c:axId val="-700417296"/>
      </c:scatterChart>
      <c:valAx>
        <c:axId val="-70042219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7296"/>
        <c:crossesAt val="-4"/>
        <c:crossBetween val="midCat"/>
        <c:majorUnit val="1"/>
        <c:minorUnit val="1"/>
      </c:valAx>
      <c:valAx>
        <c:axId val="-70041729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219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05-4017-A237-99F3A356A13E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05-4017-A237-99F3A356A13E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05-4017-A237-99F3A356A13E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05-4017-A237-99F3A356A13E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05-4017-A237-99F3A356A13E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05-4017-A237-99F3A356A13E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05-4017-A237-99F3A356A13E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Personel9!$D$50:$AB$50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Personel9!$D$35:$AC$35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05-4017-A237-99F3A356A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6208"/>
        <c:axId val="-700420016"/>
      </c:scatterChart>
      <c:valAx>
        <c:axId val="-700416208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0016"/>
        <c:crossesAt val="-4"/>
        <c:crossBetween val="midCat"/>
        <c:majorUnit val="1"/>
        <c:minorUnit val="1"/>
      </c:valAx>
      <c:valAx>
        <c:axId val="-70042001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620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3" Type="http://schemas.openxmlformats.org/officeDocument/2006/relationships/image" Target="../media/image5.wmf"/><Relationship Id="rId7" Type="http://schemas.openxmlformats.org/officeDocument/2006/relationships/image" Target="../media/image8.wmf"/><Relationship Id="rId2" Type="http://schemas.openxmlformats.org/officeDocument/2006/relationships/image" Target="../media/image4.emf"/><Relationship Id="rId1" Type="http://schemas.openxmlformats.org/officeDocument/2006/relationships/image" Target="../media/image2.emf"/><Relationship Id="rId6" Type="http://schemas.openxmlformats.org/officeDocument/2006/relationships/image" Target="../media/image7.wmf"/><Relationship Id="rId5" Type="http://schemas.openxmlformats.org/officeDocument/2006/relationships/image" Target="../media/image3.emf"/><Relationship Id="rId10" Type="http://schemas.openxmlformats.org/officeDocument/2006/relationships/image" Target="../media/image11.emf"/><Relationship Id="rId4" Type="http://schemas.openxmlformats.org/officeDocument/2006/relationships/image" Target="../media/image6.wmf"/><Relationship Id="rId9" Type="http://schemas.openxmlformats.org/officeDocument/2006/relationships/image" Target="../media/image10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219075</xdr:rowOff>
    </xdr:from>
    <xdr:to>
      <xdr:col>0</xdr:col>
      <xdr:colOff>914400</xdr:colOff>
      <xdr:row>3</xdr:row>
      <xdr:rowOff>0</xdr:rowOff>
    </xdr:to>
    <xdr:pic>
      <xdr:nvPicPr>
        <xdr:cNvPr id="3644765" name="Resim 1" descr="dsi_logo_son">
          <a:extLst>
            <a:ext uri="{FF2B5EF4-FFF2-40B4-BE49-F238E27FC236}">
              <a16:creationId xmlns:a16="http://schemas.microsoft.com/office/drawing/2014/main" id="{00000000-0008-0000-0000-00005D9D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219075</xdr:colOff>
      <xdr:row>0</xdr:row>
      <xdr:rowOff>219075</xdr:rowOff>
    </xdr:from>
    <xdr:to>
      <xdr:col>14</xdr:col>
      <xdr:colOff>1009650</xdr:colOff>
      <xdr:row>3</xdr:row>
      <xdr:rowOff>0</xdr:rowOff>
    </xdr:to>
    <xdr:pic>
      <xdr:nvPicPr>
        <xdr:cNvPr id="3644766" name="Resim 1" descr="dsi_logo_son">
          <a:extLst>
            <a:ext uri="{FF2B5EF4-FFF2-40B4-BE49-F238E27FC236}">
              <a16:creationId xmlns:a16="http://schemas.microsoft.com/office/drawing/2014/main" id="{00000000-0008-0000-0000-00005E9D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9075"/>
          <a:ext cx="790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133350</xdr:colOff>
      <xdr:row>0</xdr:row>
      <xdr:rowOff>228600</xdr:rowOff>
    </xdr:from>
    <xdr:to>
      <xdr:col>28</xdr:col>
      <xdr:colOff>923925</xdr:colOff>
      <xdr:row>3</xdr:row>
      <xdr:rowOff>0</xdr:rowOff>
    </xdr:to>
    <xdr:pic>
      <xdr:nvPicPr>
        <xdr:cNvPr id="3644767" name="Resim 1" descr="dsi_logo_son">
          <a:extLst>
            <a:ext uri="{FF2B5EF4-FFF2-40B4-BE49-F238E27FC236}">
              <a16:creationId xmlns:a16="http://schemas.microsoft.com/office/drawing/2014/main" id="{00000000-0008-0000-0000-00005F9D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4775" y="228600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837057" name="Object 1" hidden="1">
              <a:extLst>
                <a:ext uri="{63B3BB69-23CF-44E3-9099-C40C66FF867C}">
                  <a14:compatExt spid="_x0000_s1837057"/>
                </a:ext>
                <a:ext uri="{FF2B5EF4-FFF2-40B4-BE49-F238E27FC236}">
                  <a16:creationId xmlns:a16="http://schemas.microsoft.com/office/drawing/2014/main" id="{00000000-0008-0000-0900-000001081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837562" name="Grafik 2">
          <a:extLst>
            <a:ext uri="{FF2B5EF4-FFF2-40B4-BE49-F238E27FC236}">
              <a16:creationId xmlns:a16="http://schemas.microsoft.com/office/drawing/2014/main" id="{00000000-0008-0000-0900-0000FA09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1257300</xdr:colOff>
          <xdr:row>36</xdr:row>
          <xdr:rowOff>104775</xdr:rowOff>
        </xdr:from>
        <xdr:to>
          <xdr:col>0</xdr:col>
          <xdr:colOff>1743075</xdr:colOff>
          <xdr:row>36</xdr:row>
          <xdr:rowOff>333375</xdr:rowOff>
        </xdr:to>
        <xdr:sp macro="" textlink="">
          <xdr:nvSpPr>
            <xdr:cNvPr id="1837061" name="Object 5" hidden="1">
              <a:extLst>
                <a:ext uri="{63B3BB69-23CF-44E3-9099-C40C66FF867C}">
                  <a14:compatExt spid="_x0000_s1837061"/>
                </a:ext>
                <a:ext uri="{FF2B5EF4-FFF2-40B4-BE49-F238E27FC236}">
                  <a16:creationId xmlns:a16="http://schemas.microsoft.com/office/drawing/2014/main" id="{00000000-0008-0000-0900-000005081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504825</xdr:colOff>
      <xdr:row>0</xdr:row>
      <xdr:rowOff>171450</xdr:rowOff>
    </xdr:from>
    <xdr:to>
      <xdr:col>1</xdr:col>
      <xdr:colOff>76200</xdr:colOff>
      <xdr:row>3</xdr:row>
      <xdr:rowOff>85725</xdr:rowOff>
    </xdr:to>
    <xdr:pic>
      <xdr:nvPicPr>
        <xdr:cNvPr id="1837563" name="Resim 1" descr="dsi_logo_son">
          <a:extLst>
            <a:ext uri="{FF2B5EF4-FFF2-40B4-BE49-F238E27FC236}">
              <a16:creationId xmlns:a16="http://schemas.microsoft.com/office/drawing/2014/main" id="{00000000-0008-0000-0900-0000FB09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63501</xdr:colOff>
      <xdr:row>37</xdr:row>
      <xdr:rowOff>148113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 txBox="1"/>
          </xdr:nvSpPr>
          <xdr:spPr>
            <a:xfrm>
              <a:off x="4508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508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76200</xdr:colOff>
      <xdr:row>40</xdr:row>
      <xdr:rowOff>139700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>
              <a:off x="45212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5212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203200</xdr:colOff>
      <xdr:row>36</xdr:row>
      <xdr:rowOff>127000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900-00000F000000}"/>
                </a:ext>
              </a:extLst>
            </xdr:cNvPr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825500</xdr:colOff>
      <xdr:row>21</xdr:row>
      <xdr:rowOff>139700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900-000011000000}"/>
                </a:ext>
              </a:extLst>
            </xdr:cNvPr>
            <xdr:cNvSpPr txBox="1"/>
          </xdr:nvSpPr>
          <xdr:spPr>
            <a:xfrm>
              <a:off x="8255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255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1117600</xdr:colOff>
      <xdr:row>25</xdr:row>
      <xdr:rowOff>38100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900-000012000000}"/>
                </a:ext>
              </a:extLst>
            </xdr:cNvPr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114300</xdr:colOff>
      <xdr:row>34</xdr:row>
      <xdr:rowOff>88900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381000</xdr:colOff>
      <xdr:row>35</xdr:row>
      <xdr:rowOff>101600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2633729" name="Object 1" hidden="1">
              <a:extLst>
                <a:ext uri="{63B3BB69-23CF-44E3-9099-C40C66FF867C}">
                  <a14:compatExt spid="_x0000_s2633729"/>
                </a:ext>
                <a:ext uri="{FF2B5EF4-FFF2-40B4-BE49-F238E27FC236}">
                  <a16:creationId xmlns:a16="http://schemas.microsoft.com/office/drawing/2014/main" id="{00000000-0008-0000-0A00-00000130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2634058" name="Grafik 2">
          <a:extLst>
            <a:ext uri="{FF2B5EF4-FFF2-40B4-BE49-F238E27FC236}">
              <a16:creationId xmlns:a16="http://schemas.microsoft.com/office/drawing/2014/main" id="{00000000-0008-0000-0A00-00004A31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1228725</xdr:colOff>
          <xdr:row>36</xdr:row>
          <xdr:rowOff>104775</xdr:rowOff>
        </xdr:from>
        <xdr:to>
          <xdr:col>0</xdr:col>
          <xdr:colOff>1714500</xdr:colOff>
          <xdr:row>36</xdr:row>
          <xdr:rowOff>333375</xdr:rowOff>
        </xdr:to>
        <xdr:sp macro="" textlink="">
          <xdr:nvSpPr>
            <xdr:cNvPr id="2633733" name="Object 5" hidden="1">
              <a:extLst>
                <a:ext uri="{63B3BB69-23CF-44E3-9099-C40C66FF867C}">
                  <a14:compatExt spid="_x0000_s2633733"/>
                </a:ext>
                <a:ext uri="{FF2B5EF4-FFF2-40B4-BE49-F238E27FC236}">
                  <a16:creationId xmlns:a16="http://schemas.microsoft.com/office/drawing/2014/main" id="{00000000-0008-0000-0A00-00000530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533400</xdr:colOff>
      <xdr:row>0</xdr:row>
      <xdr:rowOff>180975</xdr:rowOff>
    </xdr:from>
    <xdr:to>
      <xdr:col>1</xdr:col>
      <xdr:colOff>104775</xdr:colOff>
      <xdr:row>3</xdr:row>
      <xdr:rowOff>95250</xdr:rowOff>
    </xdr:to>
    <xdr:pic>
      <xdr:nvPicPr>
        <xdr:cNvPr id="2634059" name="Resim 1" descr="dsi_logo_son">
          <a:extLst>
            <a:ext uri="{FF2B5EF4-FFF2-40B4-BE49-F238E27FC236}">
              <a16:creationId xmlns:a16="http://schemas.microsoft.com/office/drawing/2014/main" id="{00000000-0008-0000-0A00-00004B31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80975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304801</xdr:colOff>
      <xdr:row>37</xdr:row>
      <xdr:rowOff>135413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A00-00000D000000}"/>
                </a:ext>
              </a:extLst>
            </xdr:cNvPr>
            <xdr:cNvSpPr txBox="1"/>
          </xdr:nvSpPr>
          <xdr:spPr>
            <a:xfrm>
              <a:off x="44450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4450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292100</xdr:colOff>
      <xdr:row>40</xdr:row>
      <xdr:rowOff>88900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A00-00000E000000}"/>
                </a:ext>
              </a:extLst>
            </xdr:cNvPr>
            <xdr:cNvSpPr txBox="1"/>
          </xdr:nvSpPr>
          <xdr:spPr>
            <a:xfrm>
              <a:off x="4432300" y="105537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32300" y="105537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177800</xdr:colOff>
      <xdr:row>36</xdr:row>
      <xdr:rowOff>139700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A00-00000F000000}"/>
                </a:ext>
              </a:extLst>
            </xdr:cNvPr>
            <xdr:cNvSpPr txBox="1"/>
          </xdr:nvSpPr>
          <xdr:spPr>
            <a:xfrm>
              <a:off x="18796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8796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889000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A00-000011000000}"/>
                </a:ext>
              </a:extLst>
            </xdr:cNvPr>
            <xdr:cNvSpPr txBox="1"/>
          </xdr:nvSpPr>
          <xdr:spPr>
            <a:xfrm>
              <a:off x="8890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890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1181100</xdr:colOff>
      <xdr:row>25</xdr:row>
      <xdr:rowOff>50800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A00-000012000000}"/>
                </a:ext>
              </a:extLst>
            </xdr:cNvPr>
            <xdr:cNvSpPr txBox="1"/>
          </xdr:nvSpPr>
          <xdr:spPr>
            <a:xfrm>
              <a:off x="11811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811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114300</xdr:colOff>
      <xdr:row>34</xdr:row>
      <xdr:rowOff>101600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304800</xdr:colOff>
      <xdr:row>35</xdr:row>
      <xdr:rowOff>114300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A00-000014000000}"/>
                </a:ext>
              </a:extLst>
            </xdr:cNvPr>
            <xdr:cNvSpPr txBox="1"/>
          </xdr:nvSpPr>
          <xdr:spPr>
            <a:xfrm>
              <a:off x="20066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066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2634753" name="Object 1" hidden="1">
              <a:extLst>
                <a:ext uri="{63B3BB69-23CF-44E3-9099-C40C66FF867C}">
                  <a14:compatExt spid="_x0000_s2634753"/>
                </a:ext>
                <a:ext uri="{FF2B5EF4-FFF2-40B4-BE49-F238E27FC236}">
                  <a16:creationId xmlns:a16="http://schemas.microsoft.com/office/drawing/2014/main" id="{00000000-0008-0000-0B00-00000134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2635082" name="Grafik 2">
          <a:extLst>
            <a:ext uri="{FF2B5EF4-FFF2-40B4-BE49-F238E27FC236}">
              <a16:creationId xmlns:a16="http://schemas.microsoft.com/office/drawing/2014/main" id="{00000000-0008-0000-0B00-00004A35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1247775</xdr:colOff>
          <xdr:row>36</xdr:row>
          <xdr:rowOff>123825</xdr:rowOff>
        </xdr:from>
        <xdr:to>
          <xdr:col>0</xdr:col>
          <xdr:colOff>1724025</xdr:colOff>
          <xdr:row>36</xdr:row>
          <xdr:rowOff>352425</xdr:rowOff>
        </xdr:to>
        <xdr:sp macro="" textlink="">
          <xdr:nvSpPr>
            <xdr:cNvPr id="2634757" name="Object 5" hidden="1">
              <a:extLst>
                <a:ext uri="{63B3BB69-23CF-44E3-9099-C40C66FF867C}">
                  <a14:compatExt spid="_x0000_s2634757"/>
                </a:ext>
                <a:ext uri="{FF2B5EF4-FFF2-40B4-BE49-F238E27FC236}">
                  <a16:creationId xmlns:a16="http://schemas.microsoft.com/office/drawing/2014/main" id="{00000000-0008-0000-0B00-00000534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523875</xdr:colOff>
      <xdr:row>0</xdr:row>
      <xdr:rowOff>171450</xdr:rowOff>
    </xdr:from>
    <xdr:to>
      <xdr:col>1</xdr:col>
      <xdr:colOff>95250</xdr:colOff>
      <xdr:row>3</xdr:row>
      <xdr:rowOff>85725</xdr:rowOff>
    </xdr:to>
    <xdr:pic>
      <xdr:nvPicPr>
        <xdr:cNvPr id="2635083" name="Resim 1" descr="dsi_logo_son">
          <a:extLst>
            <a:ext uri="{FF2B5EF4-FFF2-40B4-BE49-F238E27FC236}">
              <a16:creationId xmlns:a16="http://schemas.microsoft.com/office/drawing/2014/main" id="{00000000-0008-0000-0B00-00004B35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190501</xdr:colOff>
      <xdr:row>37</xdr:row>
      <xdr:rowOff>122713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B00-00000D000000}"/>
                </a:ext>
              </a:extLst>
            </xdr:cNvPr>
            <xdr:cNvSpPr txBox="1"/>
          </xdr:nvSpPr>
          <xdr:spPr>
            <a:xfrm>
              <a:off x="4368801" y="101303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368801" y="101303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203200</xdr:colOff>
      <xdr:row>40</xdr:row>
      <xdr:rowOff>114300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B00-00000E000000}"/>
                </a:ext>
              </a:extLst>
            </xdr:cNvPr>
            <xdr:cNvSpPr txBox="1"/>
          </xdr:nvSpPr>
          <xdr:spPr>
            <a:xfrm>
              <a:off x="4381500" y="105791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381500" y="105791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190500</xdr:colOff>
      <xdr:row>36</xdr:row>
      <xdr:rowOff>127000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B00-00000F000000}"/>
                </a:ext>
              </a:extLst>
            </xdr:cNvPr>
            <xdr:cNvSpPr txBox="1"/>
          </xdr:nvSpPr>
          <xdr:spPr>
            <a:xfrm>
              <a:off x="19431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431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863600</xdr:colOff>
      <xdr:row>21</xdr:row>
      <xdr:rowOff>139700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Metin kutusu 15">
              <a:extLst>
                <a:ext uri="{FF2B5EF4-FFF2-40B4-BE49-F238E27FC236}">
                  <a16:creationId xmlns:a16="http://schemas.microsoft.com/office/drawing/2014/main" id="{00000000-0008-0000-0B00-000010000000}"/>
                </a:ext>
              </a:extLst>
            </xdr:cNvPr>
            <xdr:cNvSpPr txBox="1"/>
          </xdr:nvSpPr>
          <xdr:spPr>
            <a:xfrm>
              <a:off x="8636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6" name="Metin kutusu 15"/>
            <xdr:cNvSpPr txBox="1"/>
          </xdr:nvSpPr>
          <xdr:spPr>
            <a:xfrm>
              <a:off x="8636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1155700</xdr:colOff>
      <xdr:row>25</xdr:row>
      <xdr:rowOff>38100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B00-000012000000}"/>
                </a:ext>
              </a:extLst>
            </xdr:cNvPr>
            <xdr:cNvSpPr txBox="1"/>
          </xdr:nvSpPr>
          <xdr:spPr>
            <a:xfrm>
              <a:off x="1155700" y="66802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55700" y="66802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101600</xdr:colOff>
      <xdr:row>34</xdr:row>
      <xdr:rowOff>88900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B00-000013000000}"/>
                </a:ext>
              </a:extLst>
            </xdr:cNvPr>
            <xdr:cNvSpPr txBox="1"/>
          </xdr:nvSpPr>
          <xdr:spPr>
            <a:xfrm>
              <a:off x="18542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542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368300</xdr:colOff>
      <xdr:row>35</xdr:row>
      <xdr:rowOff>101600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B00-000014000000}"/>
                </a:ext>
              </a:extLst>
            </xdr:cNvPr>
            <xdr:cNvSpPr txBox="1"/>
          </xdr:nvSpPr>
          <xdr:spPr>
            <a:xfrm>
              <a:off x="2120900" y="91440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20900" y="91440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2635777" name="Object 1" hidden="1">
              <a:extLst>
                <a:ext uri="{63B3BB69-23CF-44E3-9099-C40C66FF867C}">
                  <a14:compatExt spid="_x0000_s2635777"/>
                </a:ext>
                <a:ext uri="{FF2B5EF4-FFF2-40B4-BE49-F238E27FC236}">
                  <a16:creationId xmlns:a16="http://schemas.microsoft.com/office/drawing/2014/main" id="{00000000-0008-0000-0C00-00000138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2636106" name="Grafik 2">
          <a:extLst>
            <a:ext uri="{FF2B5EF4-FFF2-40B4-BE49-F238E27FC236}">
              <a16:creationId xmlns:a16="http://schemas.microsoft.com/office/drawing/2014/main" id="{00000000-0008-0000-0C00-00004A39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1304925</xdr:colOff>
          <xdr:row>36</xdr:row>
          <xdr:rowOff>123825</xdr:rowOff>
        </xdr:from>
        <xdr:to>
          <xdr:col>0</xdr:col>
          <xdr:colOff>1790700</xdr:colOff>
          <xdr:row>36</xdr:row>
          <xdr:rowOff>352425</xdr:rowOff>
        </xdr:to>
        <xdr:sp macro="" textlink="">
          <xdr:nvSpPr>
            <xdr:cNvPr id="2635781" name="Object 5" hidden="1">
              <a:extLst>
                <a:ext uri="{63B3BB69-23CF-44E3-9099-C40C66FF867C}">
                  <a14:compatExt spid="_x0000_s2635781"/>
                </a:ext>
                <a:ext uri="{FF2B5EF4-FFF2-40B4-BE49-F238E27FC236}">
                  <a16:creationId xmlns:a16="http://schemas.microsoft.com/office/drawing/2014/main" id="{00000000-0008-0000-0C00-00000538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542925</xdr:colOff>
      <xdr:row>0</xdr:row>
      <xdr:rowOff>238125</xdr:rowOff>
    </xdr:from>
    <xdr:to>
      <xdr:col>1</xdr:col>
      <xdr:colOff>114300</xdr:colOff>
      <xdr:row>3</xdr:row>
      <xdr:rowOff>152400</xdr:rowOff>
    </xdr:to>
    <xdr:pic>
      <xdr:nvPicPr>
        <xdr:cNvPr id="2636107" name="Resim 1" descr="dsi_logo_son">
          <a:extLst>
            <a:ext uri="{FF2B5EF4-FFF2-40B4-BE49-F238E27FC236}">
              <a16:creationId xmlns:a16="http://schemas.microsoft.com/office/drawing/2014/main" id="{00000000-0008-0000-0C00-00004B39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25401</xdr:colOff>
      <xdr:row>37</xdr:row>
      <xdr:rowOff>135413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C00-00000D000000}"/>
                </a:ext>
              </a:extLst>
            </xdr:cNvPr>
            <xdr:cNvSpPr txBox="1"/>
          </xdr:nvSpPr>
          <xdr:spPr>
            <a:xfrm>
              <a:off x="45085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5085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25400</xdr:colOff>
      <xdr:row>40</xdr:row>
      <xdr:rowOff>152400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C00-00000E000000}"/>
                </a:ext>
              </a:extLst>
            </xdr:cNvPr>
            <xdr:cNvSpPr txBox="1"/>
          </xdr:nvSpPr>
          <xdr:spPr>
            <a:xfrm>
              <a:off x="45085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5085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165100</xdr:colOff>
      <xdr:row>36</xdr:row>
      <xdr:rowOff>114300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C00-00000F000000}"/>
                </a:ext>
              </a:extLst>
            </xdr:cNvPr>
            <xdr:cNvSpPr txBox="1"/>
          </xdr:nvSpPr>
          <xdr:spPr>
            <a:xfrm>
              <a:off x="1905000" y="96139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05000" y="96139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825500</xdr:colOff>
      <xdr:row>21</xdr:row>
      <xdr:rowOff>127000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C00-000011000000}"/>
                </a:ext>
              </a:extLst>
            </xdr:cNvPr>
            <xdr:cNvSpPr txBox="1"/>
          </xdr:nvSpPr>
          <xdr:spPr>
            <a:xfrm>
              <a:off x="825500" y="58801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25500" y="58801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1117600</xdr:colOff>
      <xdr:row>25</xdr:row>
      <xdr:rowOff>25400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C00-000012000000}"/>
                </a:ext>
              </a:extLst>
            </xdr:cNvPr>
            <xdr:cNvSpPr txBox="1"/>
          </xdr:nvSpPr>
          <xdr:spPr>
            <a:xfrm>
              <a:off x="1117600" y="66675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7600" y="66675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76200</xdr:colOff>
      <xdr:row>34</xdr:row>
      <xdr:rowOff>76200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C00-000013000000}"/>
                </a:ext>
              </a:extLst>
            </xdr:cNvPr>
            <xdr:cNvSpPr txBox="1"/>
          </xdr:nvSpPr>
          <xdr:spPr>
            <a:xfrm>
              <a:off x="1816100" y="85471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16100" y="85471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342900</xdr:colOff>
      <xdr:row>35</xdr:row>
      <xdr:rowOff>88900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C00-000014000000}"/>
                </a:ext>
              </a:extLst>
            </xdr:cNvPr>
            <xdr:cNvSpPr txBox="1"/>
          </xdr:nvSpPr>
          <xdr:spPr>
            <a:xfrm>
              <a:off x="2082800" y="91313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82800" y="91313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104775</xdr:rowOff>
        </xdr:from>
        <xdr:to>
          <xdr:col>29</xdr:col>
          <xdr:colOff>409575</xdr:colOff>
          <xdr:row>12</xdr:row>
          <xdr:rowOff>142875</xdr:rowOff>
        </xdr:to>
        <xdr:sp macro="" textlink="">
          <xdr:nvSpPr>
            <xdr:cNvPr id="1734657" name="Object 1" hidden="1">
              <a:extLst>
                <a:ext uri="{63B3BB69-23CF-44E3-9099-C40C66FF867C}">
                  <a14:compatExt spid="_x0000_s1734657"/>
                </a:ext>
                <a:ext uri="{FF2B5EF4-FFF2-40B4-BE49-F238E27FC236}">
                  <a16:creationId xmlns:a16="http://schemas.microsoft.com/office/drawing/2014/main" id="{00000000-0008-0000-0D00-0000017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5190" name="Grafik 2">
          <a:extLst>
            <a:ext uri="{FF2B5EF4-FFF2-40B4-BE49-F238E27FC236}">
              <a16:creationId xmlns:a16="http://schemas.microsoft.com/office/drawing/2014/main" id="{00000000-0008-0000-0D00-0000167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0</xdr:row>
      <xdr:rowOff>219075</xdr:rowOff>
    </xdr:from>
    <xdr:to>
      <xdr:col>0</xdr:col>
      <xdr:colOff>1993900</xdr:colOff>
      <xdr:row>3</xdr:row>
      <xdr:rowOff>142875</xdr:rowOff>
    </xdr:to>
    <xdr:pic>
      <xdr:nvPicPr>
        <xdr:cNvPr id="1735191" name="Resim 1" descr="dsi_logo_son">
          <a:extLst>
            <a:ext uri="{FF2B5EF4-FFF2-40B4-BE49-F238E27FC236}">
              <a16:creationId xmlns:a16="http://schemas.microsoft.com/office/drawing/2014/main" id="{00000000-0008-0000-0D00-0000177A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152717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1133475</xdr:colOff>
          <xdr:row>36</xdr:row>
          <xdr:rowOff>171450</xdr:rowOff>
        </xdr:from>
        <xdr:to>
          <xdr:col>0</xdr:col>
          <xdr:colOff>1619250</xdr:colOff>
          <xdr:row>36</xdr:row>
          <xdr:rowOff>400050</xdr:rowOff>
        </xdr:to>
        <xdr:sp macro="" textlink="">
          <xdr:nvSpPr>
            <xdr:cNvPr id="1734667" name="Object 11" hidden="1">
              <a:extLst>
                <a:ext uri="{63B3BB69-23CF-44E3-9099-C40C66FF867C}">
                  <a14:compatExt spid="_x0000_s1734667"/>
                </a:ext>
                <a:ext uri="{FF2B5EF4-FFF2-40B4-BE49-F238E27FC236}">
                  <a16:creationId xmlns:a16="http://schemas.microsoft.com/office/drawing/2014/main" id="{00000000-0008-0000-0D00-00000B7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88901</xdr:colOff>
      <xdr:row>38</xdr:row>
      <xdr:rowOff>8413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D00-00000E000000}"/>
                </a:ext>
              </a:extLst>
            </xdr:cNvPr>
            <xdr:cNvSpPr txBox="1"/>
          </xdr:nvSpPr>
          <xdr:spPr>
            <a:xfrm>
              <a:off x="4635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635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101600</xdr:colOff>
      <xdr:row>40</xdr:row>
      <xdr:rowOff>177800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D00-00000F000000}"/>
                </a:ext>
              </a:extLst>
            </xdr:cNvPr>
            <xdr:cNvSpPr txBox="1"/>
          </xdr:nvSpPr>
          <xdr:spPr>
            <a:xfrm>
              <a:off x="4648200" y="106426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4648200" y="106426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127000</xdr:colOff>
      <xdr:row>36</xdr:row>
      <xdr:rowOff>139700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D00-000011000000}"/>
                </a:ext>
              </a:extLst>
            </xdr:cNvPr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914400</xdr:colOff>
      <xdr:row>21</xdr:row>
      <xdr:rowOff>254000</xdr:rowOff>
    </xdr:from>
    <xdr:ext cx="584200" cy="292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D00-000012000000}"/>
                </a:ext>
              </a:extLst>
            </xdr:cNvPr>
            <xdr:cNvSpPr txBox="1"/>
          </xdr:nvSpPr>
          <xdr:spPr>
            <a:xfrm>
              <a:off x="914400" y="6007100"/>
              <a:ext cx="584200" cy="292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C00-000012000000}"/>
                </a:ext>
              </a:extLst>
            </xdr:cNvPr>
            <xdr:cNvSpPr txBox="1"/>
          </xdr:nvSpPr>
          <xdr:spPr>
            <a:xfrm>
              <a:off x="914400" y="6007100"/>
              <a:ext cx="584200" cy="292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1117600</xdr:colOff>
      <xdr:row>25</xdr:row>
      <xdr:rowOff>50800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D00-000013000000}"/>
                </a:ext>
              </a:extLst>
            </xdr:cNvPr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38100</xdr:colOff>
      <xdr:row>34</xdr:row>
      <xdr:rowOff>101600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D00-000014000000}"/>
                </a:ext>
              </a:extLst>
            </xdr:cNvPr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304800</xdr:colOff>
      <xdr:row>35</xdr:row>
      <xdr:rowOff>114300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Metin kutusu 20">
              <a:extLst>
                <a:ext uri="{FF2B5EF4-FFF2-40B4-BE49-F238E27FC236}">
                  <a16:creationId xmlns:a16="http://schemas.microsoft.com/office/drawing/2014/main" id="{00000000-0008-0000-0D00-000015000000}"/>
                </a:ext>
              </a:extLst>
            </xdr:cNvPr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1" name="Metin kutusu 20"/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993729" name="Object 1" hidden="1">
              <a:extLst>
                <a:ext uri="{63B3BB69-23CF-44E3-9099-C40C66FF867C}">
                  <a14:compatExt spid="_x0000_s1993729"/>
                </a:ext>
                <a:ext uri="{FF2B5EF4-FFF2-40B4-BE49-F238E27FC236}">
                  <a16:creationId xmlns:a16="http://schemas.microsoft.com/office/drawing/2014/main" id="{00000000-0008-0000-0E00-000001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994195" name="Grafik 2">
          <a:extLst>
            <a:ext uri="{FF2B5EF4-FFF2-40B4-BE49-F238E27FC236}">
              <a16:creationId xmlns:a16="http://schemas.microsoft.com/office/drawing/2014/main" id="{00000000-0008-0000-0E00-0000D36D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34</xdr:row>
          <xdr:rowOff>28575</xdr:rowOff>
        </xdr:from>
        <xdr:to>
          <xdr:col>2</xdr:col>
          <xdr:colOff>257175</xdr:colOff>
          <xdr:row>35</xdr:row>
          <xdr:rowOff>0</xdr:rowOff>
        </xdr:to>
        <xdr:sp macro="" textlink="">
          <xdr:nvSpPr>
            <xdr:cNvPr id="1993730" name="Object 2" hidden="1">
              <a:extLst>
                <a:ext uri="{63B3BB69-23CF-44E3-9099-C40C66FF867C}">
                  <a14:compatExt spid="_x0000_s1993730"/>
                </a:ext>
                <a:ext uri="{FF2B5EF4-FFF2-40B4-BE49-F238E27FC236}">
                  <a16:creationId xmlns:a16="http://schemas.microsoft.com/office/drawing/2014/main" id="{00000000-0008-0000-0E00-000002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35</xdr:row>
          <xdr:rowOff>28575</xdr:rowOff>
        </xdr:from>
        <xdr:to>
          <xdr:col>2</xdr:col>
          <xdr:colOff>66675</xdr:colOff>
          <xdr:row>35</xdr:row>
          <xdr:rowOff>409575</xdr:rowOff>
        </xdr:to>
        <xdr:sp macro="" textlink="">
          <xdr:nvSpPr>
            <xdr:cNvPr id="1993731" name="Object 3" hidden="1">
              <a:extLst>
                <a:ext uri="{63B3BB69-23CF-44E3-9099-C40C66FF867C}">
                  <a14:compatExt spid="_x0000_s1993731"/>
                </a:ext>
                <a:ext uri="{FF2B5EF4-FFF2-40B4-BE49-F238E27FC236}">
                  <a16:creationId xmlns:a16="http://schemas.microsoft.com/office/drawing/2014/main" id="{00000000-0008-0000-0E00-000003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36</xdr:row>
          <xdr:rowOff>38100</xdr:rowOff>
        </xdr:from>
        <xdr:to>
          <xdr:col>2</xdr:col>
          <xdr:colOff>371475</xdr:colOff>
          <xdr:row>36</xdr:row>
          <xdr:rowOff>485775</xdr:rowOff>
        </xdr:to>
        <xdr:sp macro="" textlink="">
          <xdr:nvSpPr>
            <xdr:cNvPr id="1993732" name="Object 4" hidden="1">
              <a:extLst>
                <a:ext uri="{63B3BB69-23CF-44E3-9099-C40C66FF867C}">
                  <a14:compatExt spid="_x0000_s1993732"/>
                </a:ext>
                <a:ext uri="{FF2B5EF4-FFF2-40B4-BE49-F238E27FC236}">
                  <a16:creationId xmlns:a16="http://schemas.microsoft.com/office/drawing/2014/main" id="{00000000-0008-0000-0E00-000004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36</xdr:row>
          <xdr:rowOff>142875</xdr:rowOff>
        </xdr:from>
        <xdr:to>
          <xdr:col>0</xdr:col>
          <xdr:colOff>1323975</xdr:colOff>
          <xdr:row>36</xdr:row>
          <xdr:rowOff>371475</xdr:rowOff>
        </xdr:to>
        <xdr:sp macro="" textlink="">
          <xdr:nvSpPr>
            <xdr:cNvPr id="1993733" name="Object 5" hidden="1">
              <a:extLst>
                <a:ext uri="{63B3BB69-23CF-44E3-9099-C40C66FF867C}">
                  <a14:compatExt spid="_x0000_s1993733"/>
                </a:ext>
                <a:ext uri="{FF2B5EF4-FFF2-40B4-BE49-F238E27FC236}">
                  <a16:creationId xmlns:a16="http://schemas.microsoft.com/office/drawing/2014/main" id="{00000000-0008-0000-0E00-000005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914400</xdr:colOff>
          <xdr:row>21</xdr:row>
          <xdr:rowOff>38100</xdr:rowOff>
        </xdr:from>
        <xdr:to>
          <xdr:col>0</xdr:col>
          <xdr:colOff>1323975</xdr:colOff>
          <xdr:row>22</xdr:row>
          <xdr:rowOff>219075</xdr:rowOff>
        </xdr:to>
        <xdr:sp macro="" textlink="">
          <xdr:nvSpPr>
            <xdr:cNvPr id="1993734" name="Object 6" hidden="1">
              <a:extLst>
                <a:ext uri="{63B3BB69-23CF-44E3-9099-C40C66FF867C}">
                  <a14:compatExt spid="_x0000_s1993734"/>
                </a:ext>
                <a:ext uri="{FF2B5EF4-FFF2-40B4-BE49-F238E27FC236}">
                  <a16:creationId xmlns:a16="http://schemas.microsoft.com/office/drawing/2014/main" id="{00000000-0008-0000-0E00-000006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981075</xdr:colOff>
          <xdr:row>24</xdr:row>
          <xdr:rowOff>152400</xdr:rowOff>
        </xdr:from>
        <xdr:to>
          <xdr:col>0</xdr:col>
          <xdr:colOff>1219200</xdr:colOff>
          <xdr:row>26</xdr:row>
          <xdr:rowOff>0</xdr:rowOff>
        </xdr:to>
        <xdr:sp macro="" textlink="">
          <xdr:nvSpPr>
            <xdr:cNvPr id="1993735" name="Object 7" hidden="1">
              <a:extLst>
                <a:ext uri="{63B3BB69-23CF-44E3-9099-C40C66FF867C}">
                  <a14:compatExt spid="_x0000_s1993735"/>
                </a:ext>
                <a:ext uri="{FF2B5EF4-FFF2-40B4-BE49-F238E27FC236}">
                  <a16:creationId xmlns:a16="http://schemas.microsoft.com/office/drawing/2014/main" id="{00000000-0008-0000-0E00-000007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37</xdr:row>
          <xdr:rowOff>66675</xdr:rowOff>
        </xdr:from>
        <xdr:to>
          <xdr:col>11</xdr:col>
          <xdr:colOff>295275</xdr:colOff>
          <xdr:row>39</xdr:row>
          <xdr:rowOff>104775</xdr:rowOff>
        </xdr:to>
        <xdr:sp macro="" textlink="">
          <xdr:nvSpPr>
            <xdr:cNvPr id="1993736" name="Object 8" hidden="1">
              <a:extLst>
                <a:ext uri="{63B3BB69-23CF-44E3-9099-C40C66FF867C}">
                  <a14:compatExt spid="_x0000_s1993736"/>
                </a:ext>
                <a:ext uri="{FF2B5EF4-FFF2-40B4-BE49-F238E27FC236}">
                  <a16:creationId xmlns:a16="http://schemas.microsoft.com/office/drawing/2014/main" id="{00000000-0008-0000-0E00-000008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40</xdr:row>
          <xdr:rowOff>104775</xdr:rowOff>
        </xdr:from>
        <xdr:to>
          <xdr:col>11</xdr:col>
          <xdr:colOff>295275</xdr:colOff>
          <xdr:row>42</xdr:row>
          <xdr:rowOff>76200</xdr:rowOff>
        </xdr:to>
        <xdr:sp macro="" textlink="">
          <xdr:nvSpPr>
            <xdr:cNvPr id="1993737" name="Object 9" hidden="1">
              <a:extLst>
                <a:ext uri="{63B3BB69-23CF-44E3-9099-C40C66FF867C}">
                  <a14:compatExt spid="_x0000_s1993737"/>
                </a:ext>
                <a:ext uri="{FF2B5EF4-FFF2-40B4-BE49-F238E27FC236}">
                  <a16:creationId xmlns:a16="http://schemas.microsoft.com/office/drawing/2014/main" id="{00000000-0008-0000-0E00-000009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38</xdr:row>
          <xdr:rowOff>66675</xdr:rowOff>
        </xdr:from>
        <xdr:to>
          <xdr:col>2</xdr:col>
          <xdr:colOff>190500</xdr:colOff>
          <xdr:row>41</xdr:row>
          <xdr:rowOff>28575</xdr:rowOff>
        </xdr:to>
        <xdr:sp macro="" textlink="">
          <xdr:nvSpPr>
            <xdr:cNvPr id="1993738" name="Object 10" hidden="1">
              <a:extLst>
                <a:ext uri="{63B3BB69-23CF-44E3-9099-C40C66FF867C}">
                  <a14:compatExt spid="_x0000_s1993738"/>
                </a:ext>
                <a:ext uri="{FF2B5EF4-FFF2-40B4-BE49-F238E27FC236}">
                  <a16:creationId xmlns:a16="http://schemas.microsoft.com/office/drawing/2014/main" id="{00000000-0008-0000-0E00-00000A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581025</xdr:colOff>
      <xdr:row>0</xdr:row>
      <xdr:rowOff>152400</xdr:rowOff>
    </xdr:from>
    <xdr:to>
      <xdr:col>1</xdr:col>
      <xdr:colOff>171450</xdr:colOff>
      <xdr:row>3</xdr:row>
      <xdr:rowOff>142875</xdr:rowOff>
    </xdr:to>
    <xdr:pic>
      <xdr:nvPicPr>
        <xdr:cNvPr id="1994196" name="Picture 3" descr="Dsilogok">
          <a:extLst>
            <a:ext uri="{FF2B5EF4-FFF2-40B4-BE49-F238E27FC236}">
              <a16:creationId xmlns:a16="http://schemas.microsoft.com/office/drawing/2014/main" id="{00000000-0008-0000-0E00-0000D46D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52400"/>
          <a:ext cx="1028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257175</xdr:rowOff>
    </xdr:from>
    <xdr:to>
      <xdr:col>0</xdr:col>
      <xdr:colOff>1019175</xdr:colOff>
      <xdr:row>3</xdr:row>
      <xdr:rowOff>0</xdr:rowOff>
    </xdr:to>
    <xdr:pic>
      <xdr:nvPicPr>
        <xdr:cNvPr id="2" name="Resim 1" descr="dsi_logo_so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7175"/>
          <a:ext cx="866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222250</xdr:colOff>
      <xdr:row>1</xdr:row>
      <xdr:rowOff>3174</xdr:rowOff>
    </xdr:from>
    <xdr:to>
      <xdr:col>14</xdr:col>
      <xdr:colOff>1095375</xdr:colOff>
      <xdr:row>3</xdr:row>
      <xdr:rowOff>12699</xdr:rowOff>
    </xdr:to>
    <xdr:pic>
      <xdr:nvPicPr>
        <xdr:cNvPr id="3" name="Resim 1" descr="dsi_logo_so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8125" y="298449"/>
          <a:ext cx="873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171450</xdr:colOff>
      <xdr:row>0</xdr:row>
      <xdr:rowOff>247649</xdr:rowOff>
    </xdr:from>
    <xdr:to>
      <xdr:col>28</xdr:col>
      <xdr:colOff>962025</xdr:colOff>
      <xdr:row>2</xdr:row>
      <xdr:rowOff>200024</xdr:rowOff>
    </xdr:to>
    <xdr:pic>
      <xdr:nvPicPr>
        <xdr:cNvPr id="4" name="Resim 1" descr="dsi_logo_so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2225" y="247649"/>
          <a:ext cx="790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257175</xdr:rowOff>
    </xdr:from>
    <xdr:to>
      <xdr:col>0</xdr:col>
      <xdr:colOff>1019175</xdr:colOff>
      <xdr:row>3</xdr:row>
      <xdr:rowOff>0</xdr:rowOff>
    </xdr:to>
    <xdr:pic>
      <xdr:nvPicPr>
        <xdr:cNvPr id="519061" name="Resim 1" descr="dsi_logo_son">
          <a:extLst>
            <a:ext uri="{FF2B5EF4-FFF2-40B4-BE49-F238E27FC236}">
              <a16:creationId xmlns:a16="http://schemas.microsoft.com/office/drawing/2014/main" id="{00000000-0008-0000-0200-000095EB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7175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222250</xdr:colOff>
      <xdr:row>1</xdr:row>
      <xdr:rowOff>3174</xdr:rowOff>
    </xdr:from>
    <xdr:to>
      <xdr:col>14</xdr:col>
      <xdr:colOff>1095375</xdr:colOff>
      <xdr:row>3</xdr:row>
      <xdr:rowOff>12699</xdr:rowOff>
    </xdr:to>
    <xdr:pic>
      <xdr:nvPicPr>
        <xdr:cNvPr id="519062" name="Resim 1" descr="dsi_logo_son">
          <a:extLst>
            <a:ext uri="{FF2B5EF4-FFF2-40B4-BE49-F238E27FC236}">
              <a16:creationId xmlns:a16="http://schemas.microsoft.com/office/drawing/2014/main" id="{00000000-0008-0000-0200-000096EB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300" y="298449"/>
          <a:ext cx="873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171450</xdr:colOff>
      <xdr:row>0</xdr:row>
      <xdr:rowOff>247649</xdr:rowOff>
    </xdr:from>
    <xdr:to>
      <xdr:col>28</xdr:col>
      <xdr:colOff>962025</xdr:colOff>
      <xdr:row>2</xdr:row>
      <xdr:rowOff>200024</xdr:rowOff>
    </xdr:to>
    <xdr:pic>
      <xdr:nvPicPr>
        <xdr:cNvPr id="519063" name="Resim 1" descr="dsi_logo_son">
          <a:extLst>
            <a:ext uri="{FF2B5EF4-FFF2-40B4-BE49-F238E27FC236}">
              <a16:creationId xmlns:a16="http://schemas.microsoft.com/office/drawing/2014/main" id="{00000000-0008-0000-0200-000097EB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247649"/>
          <a:ext cx="790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09057" name="Object 1" hidden="1">
              <a:extLst>
                <a:ext uri="{63B3BB69-23CF-44E3-9099-C40C66FF867C}">
                  <a14:compatExt spid="_x0000_s1709057"/>
                </a:ext>
                <a:ext uri="{FF2B5EF4-FFF2-40B4-BE49-F238E27FC236}">
                  <a16:creationId xmlns:a16="http://schemas.microsoft.com/office/drawing/2014/main" id="{00000000-0008-0000-0300-0000011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09594" name="Grafik 2">
          <a:extLst>
            <a:ext uri="{FF2B5EF4-FFF2-40B4-BE49-F238E27FC236}">
              <a16:creationId xmlns:a16="http://schemas.microsoft.com/office/drawing/2014/main" id="{00000000-0008-0000-0300-00001A16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1219200</xdr:colOff>
          <xdr:row>36</xdr:row>
          <xdr:rowOff>152400</xdr:rowOff>
        </xdr:from>
        <xdr:to>
          <xdr:col>0</xdr:col>
          <xdr:colOff>1628775</xdr:colOff>
          <xdr:row>36</xdr:row>
          <xdr:rowOff>381000</xdr:rowOff>
        </xdr:to>
        <xdr:sp macro="" textlink="">
          <xdr:nvSpPr>
            <xdr:cNvPr id="1709061" name="Object 5" hidden="1">
              <a:extLst>
                <a:ext uri="{63B3BB69-23CF-44E3-9099-C40C66FF867C}">
                  <a14:compatExt spid="_x0000_s1709061"/>
                </a:ext>
                <a:ext uri="{FF2B5EF4-FFF2-40B4-BE49-F238E27FC236}">
                  <a16:creationId xmlns:a16="http://schemas.microsoft.com/office/drawing/2014/main" id="{00000000-0008-0000-0300-0000051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542925</xdr:colOff>
      <xdr:row>0</xdr:row>
      <xdr:rowOff>200025</xdr:rowOff>
    </xdr:from>
    <xdr:to>
      <xdr:col>1</xdr:col>
      <xdr:colOff>114300</xdr:colOff>
      <xdr:row>3</xdr:row>
      <xdr:rowOff>123825</xdr:rowOff>
    </xdr:to>
    <xdr:pic>
      <xdr:nvPicPr>
        <xdr:cNvPr id="1709595" name="Resim 1" descr="dsi_logo_son">
          <a:extLst>
            <a:ext uri="{FF2B5EF4-FFF2-40B4-BE49-F238E27FC236}">
              <a16:creationId xmlns:a16="http://schemas.microsoft.com/office/drawing/2014/main" id="{00000000-0008-0000-0300-00001B16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009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257735</xdr:colOff>
      <xdr:row>37</xdr:row>
      <xdr:rowOff>105527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>
              <a:off x="4482353" y="10101174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82353" y="10101174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214405</xdr:colOff>
      <xdr:row>40</xdr:row>
      <xdr:rowOff>120273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 txBox="1"/>
          </xdr:nvSpPr>
          <xdr:spPr>
            <a:xfrm>
              <a:off x="4439023" y="10586567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4439023" y="10586567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127000</xdr:colOff>
      <xdr:row>36</xdr:row>
      <xdr:rowOff>159120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Metin kutusu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1819088" y="9560855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6" name="Metin kutusu 15"/>
            <xdr:cNvSpPr txBox="1"/>
          </xdr:nvSpPr>
          <xdr:spPr>
            <a:xfrm>
              <a:off x="1819088" y="9560855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941294</xdr:colOff>
      <xdr:row>21</xdr:row>
      <xdr:rowOff>156879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 txBox="1"/>
          </xdr:nvSpPr>
          <xdr:spPr>
            <a:xfrm>
              <a:off x="941294" y="5647761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941294" y="5647761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1123576</xdr:colOff>
      <xdr:row>24</xdr:row>
      <xdr:rowOff>189001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 txBox="1"/>
          </xdr:nvSpPr>
          <xdr:spPr>
            <a:xfrm>
              <a:off x="1123576" y="6383613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1123576" y="6383613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82923</xdr:colOff>
      <xdr:row>34</xdr:row>
      <xdr:rowOff>123260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/>
          </xdr:nvSpPr>
          <xdr:spPr>
            <a:xfrm>
              <a:off x="1775011" y="8303554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775011" y="8303554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316005</xdr:colOff>
      <xdr:row>35</xdr:row>
      <xdr:rowOff>147166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 txBox="1"/>
          </xdr:nvSpPr>
          <xdr:spPr>
            <a:xfrm>
              <a:off x="2008093" y="8977401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08093" y="8977401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0561" name="Object 1" hidden="1">
              <a:extLst>
                <a:ext uri="{63B3BB69-23CF-44E3-9099-C40C66FF867C}">
                  <a14:compatExt spid="_x0000_s1730561"/>
                </a:ext>
                <a:ext uri="{FF2B5EF4-FFF2-40B4-BE49-F238E27FC236}">
                  <a16:creationId xmlns:a16="http://schemas.microsoft.com/office/drawing/2014/main" id="{00000000-0008-0000-0400-0000016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1094" name="Grafik 2">
          <a:extLst>
            <a:ext uri="{FF2B5EF4-FFF2-40B4-BE49-F238E27FC236}">
              <a16:creationId xmlns:a16="http://schemas.microsoft.com/office/drawing/2014/main" id="{00000000-0008-0000-0400-0000166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1295400</xdr:colOff>
          <xdr:row>36</xdr:row>
          <xdr:rowOff>114300</xdr:rowOff>
        </xdr:from>
        <xdr:to>
          <xdr:col>0</xdr:col>
          <xdr:colOff>1781175</xdr:colOff>
          <xdr:row>36</xdr:row>
          <xdr:rowOff>342900</xdr:rowOff>
        </xdr:to>
        <xdr:sp macro="" textlink="">
          <xdr:nvSpPr>
            <xdr:cNvPr id="1730565" name="Object 5" hidden="1">
              <a:extLst>
                <a:ext uri="{63B3BB69-23CF-44E3-9099-C40C66FF867C}">
                  <a14:compatExt spid="_x0000_s1730565"/>
                </a:ext>
                <a:ext uri="{FF2B5EF4-FFF2-40B4-BE49-F238E27FC236}">
                  <a16:creationId xmlns:a16="http://schemas.microsoft.com/office/drawing/2014/main" id="{00000000-0008-0000-0400-0000056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514350</xdr:colOff>
      <xdr:row>0</xdr:row>
      <xdr:rowOff>200025</xdr:rowOff>
    </xdr:from>
    <xdr:to>
      <xdr:col>1</xdr:col>
      <xdr:colOff>76200</xdr:colOff>
      <xdr:row>3</xdr:row>
      <xdr:rowOff>114300</xdr:rowOff>
    </xdr:to>
    <xdr:pic>
      <xdr:nvPicPr>
        <xdr:cNvPr id="1731095" name="Resim 1" descr="dsi_logo_son">
          <a:extLst>
            <a:ext uri="{FF2B5EF4-FFF2-40B4-BE49-F238E27FC236}">
              <a16:creationId xmlns:a16="http://schemas.microsoft.com/office/drawing/2014/main" id="{00000000-0008-0000-0400-0000176A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0025"/>
          <a:ext cx="1000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251759</xdr:colOff>
      <xdr:row>37</xdr:row>
      <xdr:rowOff>135413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Metin kutusu 20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 txBox="1"/>
          </xdr:nvSpPr>
          <xdr:spPr>
            <a:xfrm>
              <a:off x="4430059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1" name="Metin kutusu 20"/>
            <xdr:cNvSpPr txBox="1"/>
          </xdr:nvSpPr>
          <xdr:spPr>
            <a:xfrm>
              <a:off x="4430059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233829</xdr:colOff>
      <xdr:row>40</xdr:row>
      <xdr:rowOff>163606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Metin kutusu 21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SpPr txBox="1"/>
          </xdr:nvSpPr>
          <xdr:spPr>
            <a:xfrm>
              <a:off x="4412129" y="106284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2" name="Metin kutusu 21"/>
            <xdr:cNvSpPr txBox="1"/>
          </xdr:nvSpPr>
          <xdr:spPr>
            <a:xfrm>
              <a:off x="4412129" y="106284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39594</xdr:colOff>
      <xdr:row>36</xdr:row>
      <xdr:rowOff>128494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Metin kutusu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 txBox="1"/>
          </xdr:nvSpPr>
          <xdr:spPr>
            <a:xfrm>
              <a:off x="1792194" y="96280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3" name="Metin kutusu 22"/>
            <xdr:cNvSpPr txBox="1"/>
          </xdr:nvSpPr>
          <xdr:spPr>
            <a:xfrm>
              <a:off x="1792194" y="96280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876300</xdr:colOff>
      <xdr:row>21</xdr:row>
      <xdr:rowOff>139700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Metin kutusu 23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 txBox="1"/>
          </xdr:nvSpPr>
          <xdr:spPr>
            <a:xfrm>
              <a:off x="8763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4" name="Metin kutusu 23"/>
            <xdr:cNvSpPr txBox="1"/>
          </xdr:nvSpPr>
          <xdr:spPr>
            <a:xfrm>
              <a:off x="8763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1048123</xdr:colOff>
      <xdr:row>25</xdr:row>
      <xdr:rowOff>42582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Metin kutusu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 txBox="1"/>
          </xdr:nvSpPr>
          <xdr:spPr>
            <a:xfrm>
              <a:off x="1048123" y="66846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5" name="Metin kutusu 24"/>
            <xdr:cNvSpPr txBox="1"/>
          </xdr:nvSpPr>
          <xdr:spPr>
            <a:xfrm>
              <a:off x="1048123" y="66846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0</xdr:col>
      <xdr:colOff>1735417</xdr:colOff>
      <xdr:row>34</xdr:row>
      <xdr:rowOff>115793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Metin kutusu 25">
              <a:extLst>
                <a:ext uri="{FF2B5EF4-FFF2-40B4-BE49-F238E27FC236}">
                  <a16:creationId xmlns:a16="http://schemas.microsoft.com/office/drawing/2014/main" id="{00000000-0008-0000-0400-00001A000000}"/>
                </a:ext>
              </a:extLst>
            </xdr:cNvPr>
            <xdr:cNvSpPr txBox="1"/>
          </xdr:nvSpPr>
          <xdr:spPr>
            <a:xfrm>
              <a:off x="1735417" y="85866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6" name="Metin kutusu 25"/>
            <xdr:cNvSpPr txBox="1"/>
          </xdr:nvSpPr>
          <xdr:spPr>
            <a:xfrm>
              <a:off x="1735417" y="85866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292099</xdr:colOff>
      <xdr:row>35</xdr:row>
      <xdr:rowOff>154640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Metin kutusu 26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 txBox="1"/>
          </xdr:nvSpPr>
          <xdr:spPr>
            <a:xfrm>
              <a:off x="2044699" y="91970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7" name="Metin kutusu 26"/>
            <xdr:cNvSpPr txBox="1"/>
          </xdr:nvSpPr>
          <xdr:spPr>
            <a:xfrm>
              <a:off x="2044699" y="91970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76200</xdr:rowOff>
        </xdr:from>
        <xdr:to>
          <xdr:col>29</xdr:col>
          <xdr:colOff>409575</xdr:colOff>
          <xdr:row>12</xdr:row>
          <xdr:rowOff>114300</xdr:rowOff>
        </xdr:to>
        <xdr:sp macro="" textlink="">
          <xdr:nvSpPr>
            <xdr:cNvPr id="1731585" name="Object 1" hidden="1">
              <a:extLst>
                <a:ext uri="{63B3BB69-23CF-44E3-9099-C40C66FF867C}">
                  <a14:compatExt spid="_x0000_s1731585"/>
                </a:ext>
                <a:ext uri="{FF2B5EF4-FFF2-40B4-BE49-F238E27FC236}">
                  <a16:creationId xmlns:a16="http://schemas.microsoft.com/office/drawing/2014/main" id="{00000000-0008-0000-0500-0000016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8</xdr:row>
      <xdr:rowOff>295275</xdr:rowOff>
    </xdr:from>
    <xdr:to>
      <xdr:col>28</xdr:col>
      <xdr:colOff>276225</xdr:colOff>
      <xdr:row>33</xdr:row>
      <xdr:rowOff>95250</xdr:rowOff>
    </xdr:to>
    <xdr:graphicFrame macro="">
      <xdr:nvGraphicFramePr>
        <xdr:cNvPr id="1732118" name="Grafik 2">
          <a:extLst>
            <a:ext uri="{FF2B5EF4-FFF2-40B4-BE49-F238E27FC236}">
              <a16:creationId xmlns:a16="http://schemas.microsoft.com/office/drawing/2014/main" id="{00000000-0008-0000-0500-0000166E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1190625</xdr:colOff>
          <xdr:row>36</xdr:row>
          <xdr:rowOff>123825</xdr:rowOff>
        </xdr:from>
        <xdr:to>
          <xdr:col>0</xdr:col>
          <xdr:colOff>1676400</xdr:colOff>
          <xdr:row>36</xdr:row>
          <xdr:rowOff>352425</xdr:rowOff>
        </xdr:to>
        <xdr:sp macro="" textlink="">
          <xdr:nvSpPr>
            <xdr:cNvPr id="1731589" name="Object 5" hidden="1">
              <a:extLst>
                <a:ext uri="{63B3BB69-23CF-44E3-9099-C40C66FF867C}">
                  <a14:compatExt spid="_x0000_s1731589"/>
                </a:ext>
                <a:ext uri="{FF2B5EF4-FFF2-40B4-BE49-F238E27FC236}">
                  <a16:creationId xmlns:a16="http://schemas.microsoft.com/office/drawing/2014/main" id="{00000000-0008-0000-0500-0000056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590550</xdr:colOff>
      <xdr:row>0</xdr:row>
      <xdr:rowOff>200025</xdr:rowOff>
    </xdr:from>
    <xdr:to>
      <xdr:col>1</xdr:col>
      <xdr:colOff>161925</xdr:colOff>
      <xdr:row>3</xdr:row>
      <xdr:rowOff>123825</xdr:rowOff>
    </xdr:to>
    <xdr:pic>
      <xdr:nvPicPr>
        <xdr:cNvPr id="1732119" name="Resim 1" descr="dsi_logo_son">
          <a:extLst>
            <a:ext uri="{FF2B5EF4-FFF2-40B4-BE49-F238E27FC236}">
              <a16:creationId xmlns:a16="http://schemas.microsoft.com/office/drawing/2014/main" id="{00000000-0008-0000-0500-0000176E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00025"/>
          <a:ext cx="1009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35859</xdr:colOff>
      <xdr:row>37</xdr:row>
      <xdr:rowOff>148113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17929</xdr:colOff>
      <xdr:row>40</xdr:row>
      <xdr:rowOff>176306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153894</xdr:colOff>
      <xdr:row>36</xdr:row>
      <xdr:rowOff>141194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939800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1111623</xdr:colOff>
      <xdr:row>25</xdr:row>
      <xdr:rowOff>55282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46317</xdr:colOff>
      <xdr:row>34</xdr:row>
      <xdr:rowOff>103093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406399</xdr:colOff>
      <xdr:row>35</xdr:row>
      <xdr:rowOff>167340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2609" name="Object 1" hidden="1">
              <a:extLst>
                <a:ext uri="{63B3BB69-23CF-44E3-9099-C40C66FF867C}">
                  <a14:compatExt spid="_x0000_s1732609"/>
                </a:ext>
                <a:ext uri="{FF2B5EF4-FFF2-40B4-BE49-F238E27FC236}">
                  <a16:creationId xmlns:a16="http://schemas.microsoft.com/office/drawing/2014/main" id="{00000000-0008-0000-0600-00000170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3142" name="Grafik 2">
          <a:extLst>
            <a:ext uri="{FF2B5EF4-FFF2-40B4-BE49-F238E27FC236}">
              <a16:creationId xmlns:a16="http://schemas.microsoft.com/office/drawing/2014/main" id="{00000000-0008-0000-0600-00001672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1133475</xdr:colOff>
          <xdr:row>36</xdr:row>
          <xdr:rowOff>123825</xdr:rowOff>
        </xdr:from>
        <xdr:to>
          <xdr:col>0</xdr:col>
          <xdr:colOff>1609725</xdr:colOff>
          <xdr:row>36</xdr:row>
          <xdr:rowOff>352425</xdr:rowOff>
        </xdr:to>
        <xdr:sp macro="" textlink="">
          <xdr:nvSpPr>
            <xdr:cNvPr id="1732613" name="Object 5" hidden="1">
              <a:extLst>
                <a:ext uri="{63B3BB69-23CF-44E3-9099-C40C66FF867C}">
                  <a14:compatExt spid="_x0000_s1732613"/>
                </a:ext>
                <a:ext uri="{FF2B5EF4-FFF2-40B4-BE49-F238E27FC236}">
                  <a16:creationId xmlns:a16="http://schemas.microsoft.com/office/drawing/2014/main" id="{00000000-0008-0000-0600-00000570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523875</xdr:colOff>
      <xdr:row>0</xdr:row>
      <xdr:rowOff>209550</xdr:rowOff>
    </xdr:from>
    <xdr:to>
      <xdr:col>1</xdr:col>
      <xdr:colOff>95250</xdr:colOff>
      <xdr:row>3</xdr:row>
      <xdr:rowOff>123825</xdr:rowOff>
    </xdr:to>
    <xdr:pic>
      <xdr:nvPicPr>
        <xdr:cNvPr id="1733143" name="Resim 1" descr="dsi_logo_son">
          <a:extLst>
            <a:ext uri="{FF2B5EF4-FFF2-40B4-BE49-F238E27FC236}">
              <a16:creationId xmlns:a16="http://schemas.microsoft.com/office/drawing/2014/main" id="{00000000-0008-0000-0600-00001772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95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99359</xdr:colOff>
      <xdr:row>37</xdr:row>
      <xdr:rowOff>148113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81429</xdr:colOff>
      <xdr:row>40</xdr:row>
      <xdr:rowOff>176306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204694</xdr:colOff>
      <xdr:row>36</xdr:row>
      <xdr:rowOff>141194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939800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Metin kutusu 15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6" name="Metin kutusu 15"/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1111623</xdr:colOff>
      <xdr:row>25</xdr:row>
      <xdr:rowOff>55282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97117</xdr:colOff>
      <xdr:row>34</xdr:row>
      <xdr:rowOff>103093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457199</xdr:colOff>
      <xdr:row>35</xdr:row>
      <xdr:rowOff>167340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600-000014000000}"/>
                </a:ext>
              </a:extLst>
            </xdr:cNvPr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5681" name="Object 1" hidden="1">
              <a:extLst>
                <a:ext uri="{63B3BB69-23CF-44E3-9099-C40C66FF867C}">
                  <a14:compatExt spid="_x0000_s1735681"/>
                </a:ext>
                <a:ext uri="{FF2B5EF4-FFF2-40B4-BE49-F238E27FC236}">
                  <a16:creationId xmlns:a16="http://schemas.microsoft.com/office/drawing/2014/main" id="{00000000-0008-0000-0700-0000017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6214" name="Grafik 2">
          <a:extLst>
            <a:ext uri="{FF2B5EF4-FFF2-40B4-BE49-F238E27FC236}">
              <a16:creationId xmlns:a16="http://schemas.microsoft.com/office/drawing/2014/main" id="{00000000-0008-0000-0700-0000167E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1143000</xdr:colOff>
          <xdr:row>36</xdr:row>
          <xdr:rowOff>133350</xdr:rowOff>
        </xdr:from>
        <xdr:to>
          <xdr:col>0</xdr:col>
          <xdr:colOff>1628775</xdr:colOff>
          <xdr:row>36</xdr:row>
          <xdr:rowOff>361950</xdr:rowOff>
        </xdr:to>
        <xdr:sp macro="" textlink="">
          <xdr:nvSpPr>
            <xdr:cNvPr id="1735685" name="Object 5" hidden="1">
              <a:extLst>
                <a:ext uri="{63B3BB69-23CF-44E3-9099-C40C66FF867C}">
                  <a14:compatExt spid="_x0000_s1735685"/>
                </a:ext>
                <a:ext uri="{FF2B5EF4-FFF2-40B4-BE49-F238E27FC236}">
                  <a16:creationId xmlns:a16="http://schemas.microsoft.com/office/drawing/2014/main" id="{00000000-0008-0000-0700-0000057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561975</xdr:colOff>
      <xdr:row>0</xdr:row>
      <xdr:rowOff>161925</xdr:rowOff>
    </xdr:from>
    <xdr:to>
      <xdr:col>1</xdr:col>
      <xdr:colOff>123825</xdr:colOff>
      <xdr:row>3</xdr:row>
      <xdr:rowOff>76200</xdr:rowOff>
    </xdr:to>
    <xdr:pic>
      <xdr:nvPicPr>
        <xdr:cNvPr id="1736215" name="Resim 1" descr="dsi_logo_son">
          <a:extLst>
            <a:ext uri="{FF2B5EF4-FFF2-40B4-BE49-F238E27FC236}">
              <a16:creationId xmlns:a16="http://schemas.microsoft.com/office/drawing/2014/main" id="{00000000-0008-0000-0700-0000177E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1925"/>
          <a:ext cx="1000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292101</xdr:colOff>
      <xdr:row>37</xdr:row>
      <xdr:rowOff>122713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Metin kutusu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4470401" y="101811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" name="Metin kutusu 1"/>
            <xdr:cNvSpPr txBox="1"/>
          </xdr:nvSpPr>
          <xdr:spPr>
            <a:xfrm>
              <a:off x="4470401" y="101811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304800</xdr:colOff>
      <xdr:row>40</xdr:row>
      <xdr:rowOff>139700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SpPr txBox="1"/>
          </xdr:nvSpPr>
          <xdr:spPr>
            <a:xfrm>
              <a:off x="4483100" y="106553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83100" y="106553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165100</xdr:colOff>
      <xdr:row>36</xdr:row>
      <xdr:rowOff>101600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SpPr txBox="1"/>
          </xdr:nvSpPr>
          <xdr:spPr>
            <a:xfrm>
              <a:off x="1917700" y="96520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17700" y="96520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838200</xdr:colOff>
      <xdr:row>21</xdr:row>
      <xdr:rowOff>165100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SpPr txBox="1"/>
          </xdr:nvSpPr>
          <xdr:spPr>
            <a:xfrm>
              <a:off x="838200" y="59182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38200" y="59182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1130300</xdr:colOff>
      <xdr:row>25</xdr:row>
      <xdr:rowOff>63500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SpPr txBox="1"/>
          </xdr:nvSpPr>
          <xdr:spPr>
            <a:xfrm>
              <a:off x="1130300" y="67056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30300" y="67056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76200</xdr:colOff>
      <xdr:row>34</xdr:row>
      <xdr:rowOff>114300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SpPr txBox="1"/>
          </xdr:nvSpPr>
          <xdr:spPr>
            <a:xfrm>
              <a:off x="1828800" y="85852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28800" y="85852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342900</xdr:colOff>
      <xdr:row>35</xdr:row>
      <xdr:rowOff>127000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SpPr txBox="1"/>
          </xdr:nvSpPr>
          <xdr:spPr>
            <a:xfrm>
              <a:off x="2095500" y="91694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95500" y="91694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3633" name="Object 1" hidden="1">
              <a:extLst>
                <a:ext uri="{63B3BB69-23CF-44E3-9099-C40C66FF867C}">
                  <a14:compatExt spid="_x0000_s1733633"/>
                </a:ext>
                <a:ext uri="{FF2B5EF4-FFF2-40B4-BE49-F238E27FC236}">
                  <a16:creationId xmlns:a16="http://schemas.microsoft.com/office/drawing/2014/main" id="{00000000-0008-0000-0800-0000017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4166" name="Grafik 2">
          <a:extLst>
            <a:ext uri="{FF2B5EF4-FFF2-40B4-BE49-F238E27FC236}">
              <a16:creationId xmlns:a16="http://schemas.microsoft.com/office/drawing/2014/main" id="{00000000-0008-0000-0800-00001676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1295400</xdr:colOff>
          <xdr:row>36</xdr:row>
          <xdr:rowOff>123825</xdr:rowOff>
        </xdr:from>
        <xdr:to>
          <xdr:col>0</xdr:col>
          <xdr:colOff>1781175</xdr:colOff>
          <xdr:row>36</xdr:row>
          <xdr:rowOff>352425</xdr:rowOff>
        </xdr:to>
        <xdr:sp macro="" textlink="">
          <xdr:nvSpPr>
            <xdr:cNvPr id="1733637" name="Object 5" hidden="1">
              <a:extLst>
                <a:ext uri="{63B3BB69-23CF-44E3-9099-C40C66FF867C}">
                  <a14:compatExt spid="_x0000_s1733637"/>
                </a:ext>
                <a:ext uri="{FF2B5EF4-FFF2-40B4-BE49-F238E27FC236}">
                  <a16:creationId xmlns:a16="http://schemas.microsoft.com/office/drawing/2014/main" id="{00000000-0008-0000-0800-0000057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542925</xdr:colOff>
      <xdr:row>0</xdr:row>
      <xdr:rowOff>209550</xdr:rowOff>
    </xdr:from>
    <xdr:to>
      <xdr:col>1</xdr:col>
      <xdr:colOff>114300</xdr:colOff>
      <xdr:row>3</xdr:row>
      <xdr:rowOff>123825</xdr:rowOff>
    </xdr:to>
    <xdr:pic>
      <xdr:nvPicPr>
        <xdr:cNvPr id="1734167" name="Resim 1" descr="dsi_logo_son">
          <a:extLst>
            <a:ext uri="{FF2B5EF4-FFF2-40B4-BE49-F238E27FC236}">
              <a16:creationId xmlns:a16="http://schemas.microsoft.com/office/drawing/2014/main" id="{00000000-0008-0000-0800-00001776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95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266701</xdr:colOff>
      <xdr:row>37</xdr:row>
      <xdr:rowOff>97313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 txBox="1"/>
          </xdr:nvSpPr>
          <xdr:spPr>
            <a:xfrm>
              <a:off x="4559301" y="101049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559301" y="101049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279400</xdr:colOff>
      <xdr:row>40</xdr:row>
      <xdr:rowOff>127000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SpPr txBox="1"/>
          </xdr:nvSpPr>
          <xdr:spPr>
            <a:xfrm>
              <a:off x="4572000" y="105918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572000" y="105918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177800</xdr:colOff>
      <xdr:row>36</xdr:row>
      <xdr:rowOff>127000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 txBox="1"/>
          </xdr:nvSpPr>
          <xdr:spPr>
            <a:xfrm>
              <a:off x="19558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558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1028700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 txBox="1"/>
          </xdr:nvSpPr>
          <xdr:spPr>
            <a:xfrm>
              <a:off x="10287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10287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1104900</xdr:colOff>
      <xdr:row>25</xdr:row>
      <xdr:rowOff>50800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800-000012000000}"/>
                </a:ext>
              </a:extLst>
            </xdr:cNvPr>
            <xdr:cNvSpPr txBox="1"/>
          </xdr:nvSpPr>
          <xdr:spPr>
            <a:xfrm>
              <a:off x="11049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049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165100</xdr:colOff>
      <xdr:row>34</xdr:row>
      <xdr:rowOff>88900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SpPr txBox="1"/>
          </xdr:nvSpPr>
          <xdr:spPr>
            <a:xfrm>
              <a:off x="19431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9431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355600</xdr:colOff>
      <xdr:row>35</xdr:row>
      <xdr:rowOff>76200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800-000014000000}"/>
                </a:ext>
              </a:extLst>
            </xdr:cNvPr>
            <xdr:cNvSpPr txBox="1"/>
          </xdr:nvSpPr>
          <xdr:spPr>
            <a:xfrm>
              <a:off x="2133600" y="91186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33600" y="91186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3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3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2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image" Target="../media/image3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oleObject" Target="../embeddings/oleObject2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5.bin"/><Relationship Id="rId13" Type="http://schemas.openxmlformats.org/officeDocument/2006/relationships/image" Target="../media/image3.emf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14.vml"/><Relationship Id="rId21" Type="http://schemas.openxmlformats.org/officeDocument/2006/relationships/image" Target="../media/image10.wmf"/><Relationship Id="rId7" Type="http://schemas.openxmlformats.org/officeDocument/2006/relationships/image" Target="../media/image4.emf"/><Relationship Id="rId12" Type="http://schemas.openxmlformats.org/officeDocument/2006/relationships/oleObject" Target="../embeddings/oleObject27.bin"/><Relationship Id="rId17" Type="http://schemas.openxmlformats.org/officeDocument/2006/relationships/image" Target="../media/image8.wmf"/><Relationship Id="rId2" Type="http://schemas.openxmlformats.org/officeDocument/2006/relationships/drawing" Target="../drawings/drawing15.x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15.bin"/><Relationship Id="rId6" Type="http://schemas.openxmlformats.org/officeDocument/2006/relationships/oleObject" Target="../embeddings/oleObject24.bin"/><Relationship Id="rId11" Type="http://schemas.openxmlformats.org/officeDocument/2006/relationships/image" Target="../media/image6.wmf"/><Relationship Id="rId5" Type="http://schemas.openxmlformats.org/officeDocument/2006/relationships/image" Target="../media/image2.emf"/><Relationship Id="rId15" Type="http://schemas.openxmlformats.org/officeDocument/2006/relationships/image" Target="../media/image7.wmf"/><Relationship Id="rId23" Type="http://schemas.openxmlformats.org/officeDocument/2006/relationships/image" Target="../media/image11.emf"/><Relationship Id="rId10" Type="http://schemas.openxmlformats.org/officeDocument/2006/relationships/oleObject" Target="../embeddings/oleObject26.bin"/><Relationship Id="rId19" Type="http://schemas.openxmlformats.org/officeDocument/2006/relationships/image" Target="../media/image9.wmf"/><Relationship Id="rId4" Type="http://schemas.openxmlformats.org/officeDocument/2006/relationships/oleObject" Target="../embeddings/oleObject23.bin"/><Relationship Id="rId9" Type="http://schemas.openxmlformats.org/officeDocument/2006/relationships/image" Target="../media/image5.wmf"/><Relationship Id="rId14" Type="http://schemas.openxmlformats.org/officeDocument/2006/relationships/oleObject" Target="../embeddings/oleObject28.bin"/><Relationship Id="rId22" Type="http://schemas.openxmlformats.org/officeDocument/2006/relationships/oleObject" Target="../embeddings/oleObject3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3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3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3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3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zoomScale="70" zoomScaleNormal="70" workbookViewId="0">
      <selection activeCell="N4" sqref="N4"/>
    </sheetView>
  </sheetViews>
  <sheetFormatPr defaultColWidth="8.7109375" defaultRowHeight="12.75" x14ac:dyDescent="0.2"/>
  <cols>
    <col min="1" max="1" width="17" customWidth="1"/>
    <col min="2" max="2" width="18.7109375" customWidth="1"/>
    <col min="3" max="8" width="12.7109375" style="7" customWidth="1"/>
    <col min="9" max="9" width="12.7109375" customWidth="1"/>
    <col min="10" max="10" width="12" customWidth="1"/>
    <col min="11" max="11" width="11.42578125" customWidth="1"/>
    <col min="12" max="12" width="13.140625" customWidth="1"/>
    <col min="13" max="13" width="17.140625" customWidth="1"/>
    <col min="15" max="15" width="18.42578125" customWidth="1"/>
    <col min="16" max="16" width="16" customWidth="1"/>
    <col min="17" max="22" width="12.7109375" style="7" customWidth="1"/>
    <col min="23" max="24" width="12.7109375" customWidth="1"/>
    <col min="25" max="26" width="12" customWidth="1"/>
    <col min="27" max="27" width="15.42578125" customWidth="1"/>
    <col min="29" max="29" width="18.85546875" customWidth="1"/>
    <col min="30" max="30" width="16.28515625" customWidth="1"/>
    <col min="31" max="36" width="12.7109375" style="7" customWidth="1"/>
    <col min="37" max="40" width="12.7109375" customWidth="1"/>
    <col min="41" max="41" width="15.42578125" customWidth="1"/>
  </cols>
  <sheetData>
    <row r="1" spans="1:41" ht="23.25" customHeight="1" x14ac:dyDescent="0.2">
      <c r="A1" s="214"/>
      <c r="B1" s="215" t="s">
        <v>36</v>
      </c>
      <c r="C1" s="215"/>
      <c r="D1" s="215"/>
      <c r="E1" s="215"/>
      <c r="F1" s="215"/>
      <c r="G1" s="215"/>
      <c r="H1" s="215"/>
      <c r="I1" s="215"/>
      <c r="J1" s="213" t="s">
        <v>37</v>
      </c>
      <c r="K1" s="213"/>
      <c r="L1" s="172"/>
      <c r="M1" s="133" t="s">
        <v>76</v>
      </c>
      <c r="O1" s="214"/>
      <c r="P1" s="215" t="s">
        <v>36</v>
      </c>
      <c r="Q1" s="215"/>
      <c r="R1" s="215"/>
      <c r="S1" s="215"/>
      <c r="T1" s="215"/>
      <c r="U1" s="215"/>
      <c r="V1" s="215"/>
      <c r="W1" s="215"/>
      <c r="X1" s="212" t="s">
        <v>37</v>
      </c>
      <c r="Y1" s="212"/>
      <c r="Z1" s="171"/>
      <c r="AA1" s="120" t="str">
        <f>+M1</f>
        <v>F 0 16 00 67</v>
      </c>
      <c r="AC1" s="214"/>
      <c r="AD1" s="215" t="s">
        <v>36</v>
      </c>
      <c r="AE1" s="215"/>
      <c r="AF1" s="215"/>
      <c r="AG1" s="215"/>
      <c r="AH1" s="215"/>
      <c r="AI1" s="215"/>
      <c r="AJ1" s="215"/>
      <c r="AK1" s="215"/>
      <c r="AL1" s="212" t="s">
        <v>37</v>
      </c>
      <c r="AM1" s="212"/>
      <c r="AN1" s="171"/>
      <c r="AO1" s="112" t="str">
        <f>+M1</f>
        <v>F 0 16 00 67</v>
      </c>
    </row>
    <row r="2" spans="1:41" ht="21.75" customHeight="1" x14ac:dyDescent="0.2">
      <c r="A2" s="214"/>
      <c r="B2" s="211" t="s">
        <v>39</v>
      </c>
      <c r="C2" s="211"/>
      <c r="D2" s="211"/>
      <c r="E2" s="211"/>
      <c r="F2" s="211"/>
      <c r="G2" s="211"/>
      <c r="H2" s="211"/>
      <c r="I2" s="211"/>
      <c r="J2" s="213" t="s">
        <v>38</v>
      </c>
      <c r="K2" s="213"/>
      <c r="L2" s="172"/>
      <c r="M2" s="134" t="s">
        <v>82</v>
      </c>
      <c r="O2" s="214"/>
      <c r="P2" s="211" t="s">
        <v>39</v>
      </c>
      <c r="Q2" s="211"/>
      <c r="R2" s="211"/>
      <c r="S2" s="211"/>
      <c r="T2" s="211"/>
      <c r="U2" s="211"/>
      <c r="V2" s="211"/>
      <c r="W2" s="211"/>
      <c r="X2" s="212" t="s">
        <v>38</v>
      </c>
      <c r="Y2" s="212"/>
      <c r="Z2" s="171"/>
      <c r="AA2" s="121" t="str">
        <f>+M2</f>
        <v>Ağustos 2016</v>
      </c>
      <c r="AC2" s="214"/>
      <c r="AD2" s="211" t="s">
        <v>39</v>
      </c>
      <c r="AE2" s="211"/>
      <c r="AF2" s="211"/>
      <c r="AG2" s="211"/>
      <c r="AH2" s="211"/>
      <c r="AI2" s="211"/>
      <c r="AJ2" s="211"/>
      <c r="AK2" s="211"/>
      <c r="AL2" s="212" t="s">
        <v>38</v>
      </c>
      <c r="AM2" s="212"/>
      <c r="AN2" s="171"/>
      <c r="AO2" s="113" t="str">
        <f>+M2</f>
        <v>Ağustos 2016</v>
      </c>
    </row>
    <row r="3" spans="1:41" ht="19.5" customHeight="1" x14ac:dyDescent="0.2">
      <c r="A3" s="214"/>
      <c r="B3" s="211" t="s">
        <v>81</v>
      </c>
      <c r="C3" s="211"/>
      <c r="D3" s="211"/>
      <c r="E3" s="211"/>
      <c r="F3" s="211"/>
      <c r="G3" s="211"/>
      <c r="H3" s="211"/>
      <c r="I3" s="211"/>
      <c r="J3" s="213" t="s">
        <v>54</v>
      </c>
      <c r="K3" s="213"/>
      <c r="L3" s="178"/>
      <c r="M3" s="187" t="s">
        <v>122</v>
      </c>
      <c r="O3" s="214"/>
      <c r="P3" s="211" t="s">
        <v>81</v>
      </c>
      <c r="Q3" s="211"/>
      <c r="R3" s="211"/>
      <c r="S3" s="211"/>
      <c r="T3" s="211"/>
      <c r="U3" s="211"/>
      <c r="V3" s="211"/>
      <c r="W3" s="211"/>
      <c r="X3" s="212" t="s">
        <v>54</v>
      </c>
      <c r="Y3" s="212"/>
      <c r="Z3" s="171"/>
      <c r="AA3" s="119" t="str">
        <f>+M3</f>
        <v>06/Şubat.2022</v>
      </c>
      <c r="AC3" s="214"/>
      <c r="AD3" s="211" t="s">
        <v>81</v>
      </c>
      <c r="AE3" s="211"/>
      <c r="AF3" s="211"/>
      <c r="AG3" s="211"/>
      <c r="AH3" s="211"/>
      <c r="AI3" s="211"/>
      <c r="AJ3" s="211"/>
      <c r="AK3" s="211"/>
      <c r="AL3" s="212" t="s">
        <v>54</v>
      </c>
      <c r="AM3" s="212"/>
      <c r="AN3" s="171"/>
      <c r="AO3" s="119" t="str">
        <f>+M3</f>
        <v>06/Şubat.2022</v>
      </c>
    </row>
    <row r="4" spans="1:41" ht="18" customHeight="1" x14ac:dyDescent="0.2">
      <c r="A4" s="214"/>
      <c r="B4" s="211"/>
      <c r="C4" s="211"/>
      <c r="D4" s="211"/>
      <c r="E4" s="211"/>
      <c r="F4" s="211"/>
      <c r="G4" s="211"/>
      <c r="H4" s="211"/>
      <c r="I4" s="211"/>
      <c r="J4" s="213" t="s">
        <v>55</v>
      </c>
      <c r="K4" s="213"/>
      <c r="L4" s="172"/>
      <c r="M4" s="208" t="s">
        <v>125</v>
      </c>
      <c r="O4" s="214"/>
      <c r="P4" s="211"/>
      <c r="Q4" s="211"/>
      <c r="R4" s="211"/>
      <c r="S4" s="211"/>
      <c r="T4" s="211"/>
      <c r="U4" s="211"/>
      <c r="V4" s="211"/>
      <c r="W4" s="211"/>
      <c r="X4" s="212" t="s">
        <v>55</v>
      </c>
      <c r="Y4" s="212"/>
      <c r="Z4" s="171"/>
      <c r="AA4" s="113" t="s">
        <v>126</v>
      </c>
      <c r="AC4" s="214"/>
      <c r="AD4" s="211"/>
      <c r="AE4" s="211"/>
      <c r="AF4" s="211"/>
      <c r="AG4" s="211"/>
      <c r="AH4" s="211"/>
      <c r="AI4" s="211"/>
      <c r="AJ4" s="211"/>
      <c r="AK4" s="211"/>
      <c r="AL4" s="212" t="s">
        <v>55</v>
      </c>
      <c r="AM4" s="212"/>
      <c r="AN4" s="171"/>
      <c r="AO4" s="207" t="s">
        <v>127</v>
      </c>
    </row>
    <row r="5" spans="1:41" ht="33" customHeight="1" x14ac:dyDescent="0.2">
      <c r="A5" s="219" t="s">
        <v>83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1"/>
      <c r="O5" s="219" t="s">
        <v>83</v>
      </c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1"/>
      <c r="AC5" s="219" t="s">
        <v>83</v>
      </c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1"/>
    </row>
    <row r="6" spans="1:41" ht="24" customHeight="1" x14ac:dyDescent="0.2">
      <c r="A6" s="222" t="s">
        <v>61</v>
      </c>
      <c r="B6" s="223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6"/>
      <c r="O6" s="227" t="str">
        <f>+$A$6</f>
        <v>Laboratuvar Adı:</v>
      </c>
      <c r="P6" s="228"/>
      <c r="Q6" s="216"/>
      <c r="R6" s="217"/>
      <c r="S6" s="217"/>
      <c r="T6" s="217"/>
      <c r="U6" s="217"/>
      <c r="V6" s="217"/>
      <c r="W6" s="217"/>
      <c r="X6" s="217"/>
      <c r="Y6" s="217"/>
      <c r="Z6" s="217"/>
      <c r="AA6" s="218"/>
      <c r="AC6" s="227" t="str">
        <f>+$A$6</f>
        <v>Laboratuvar Adı:</v>
      </c>
      <c r="AD6" s="228"/>
      <c r="AE6" s="216"/>
      <c r="AF6" s="217"/>
      <c r="AG6" s="217"/>
      <c r="AH6" s="217"/>
      <c r="AI6" s="217"/>
      <c r="AJ6" s="217"/>
      <c r="AK6" s="217"/>
      <c r="AL6" s="217"/>
      <c r="AM6" s="217"/>
      <c r="AN6" s="217"/>
      <c r="AO6" s="218"/>
    </row>
    <row r="7" spans="1:41" ht="24" customHeight="1" x14ac:dyDescent="0.2">
      <c r="A7" s="222" t="s">
        <v>59</v>
      </c>
      <c r="B7" s="223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6"/>
      <c r="O7" s="227" t="str">
        <f>+$A$7</f>
        <v>Deney Adı/Standard No. :</v>
      </c>
      <c r="P7" s="228"/>
      <c r="Q7" s="216"/>
      <c r="R7" s="217"/>
      <c r="S7" s="217"/>
      <c r="T7" s="217"/>
      <c r="U7" s="217"/>
      <c r="V7" s="217"/>
      <c r="W7" s="217"/>
      <c r="X7" s="217"/>
      <c r="Y7" s="217"/>
      <c r="Z7" s="217"/>
      <c r="AA7" s="218"/>
      <c r="AC7" s="227" t="str">
        <f>+$A$7</f>
        <v>Deney Adı/Standard No. :</v>
      </c>
      <c r="AD7" s="228"/>
      <c r="AE7" s="216"/>
      <c r="AF7" s="217"/>
      <c r="AG7" s="217"/>
      <c r="AH7" s="217"/>
      <c r="AI7" s="217"/>
      <c r="AJ7" s="217"/>
      <c r="AK7" s="217"/>
      <c r="AL7" s="217"/>
      <c r="AM7" s="217"/>
      <c r="AN7" s="217"/>
      <c r="AO7" s="218"/>
    </row>
    <row r="8" spans="1:41" ht="24" customHeight="1" x14ac:dyDescent="0.2">
      <c r="A8" s="222" t="s">
        <v>56</v>
      </c>
      <c r="B8" s="223"/>
      <c r="C8" s="224"/>
      <c r="D8" s="225"/>
      <c r="E8" s="225"/>
      <c r="F8" s="225"/>
      <c r="G8" s="225"/>
      <c r="H8" s="225"/>
      <c r="I8" s="225"/>
      <c r="J8" s="225"/>
      <c r="K8" s="225"/>
      <c r="L8" s="225"/>
      <c r="M8" s="226"/>
      <c r="O8" s="227" t="str">
        <f>+$A$8</f>
        <v>Deney Numunesi Tarifi:</v>
      </c>
      <c r="P8" s="228"/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8"/>
      <c r="AC8" s="227" t="str">
        <f>+$A$8</f>
        <v>Deney Numunesi Tarifi:</v>
      </c>
      <c r="AD8" s="228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ht="24" customHeight="1" x14ac:dyDescent="0.2">
      <c r="A9" s="222" t="s">
        <v>57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6"/>
      <c r="O9" s="227" t="str">
        <f>+$A$9</f>
        <v>Deneyin Yapıldığı Tarih:</v>
      </c>
      <c r="P9" s="228"/>
      <c r="Q9" s="216"/>
      <c r="R9" s="217"/>
      <c r="S9" s="217"/>
      <c r="T9" s="217"/>
      <c r="U9" s="217"/>
      <c r="V9" s="217"/>
      <c r="W9" s="217"/>
      <c r="X9" s="217"/>
      <c r="Y9" s="217"/>
      <c r="Z9" s="217"/>
      <c r="AA9" s="218"/>
      <c r="AC9" s="227" t="str">
        <f>+$A$9</f>
        <v>Deneyin Yapıldığı Tarih:</v>
      </c>
      <c r="AD9" s="228"/>
      <c r="AE9" s="216"/>
      <c r="AF9" s="217"/>
      <c r="AG9" s="217"/>
      <c r="AH9" s="217"/>
      <c r="AI9" s="217"/>
      <c r="AJ9" s="217"/>
      <c r="AK9" s="217"/>
      <c r="AL9" s="217"/>
      <c r="AM9" s="217"/>
      <c r="AN9" s="217"/>
      <c r="AO9" s="218"/>
    </row>
    <row r="10" spans="1:41" ht="21" customHeight="1" x14ac:dyDescent="0.2">
      <c r="A10" s="222" t="s">
        <v>63</v>
      </c>
      <c r="B10" s="223"/>
      <c r="C10" s="229" t="s">
        <v>58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1"/>
      <c r="O10" s="232" t="str">
        <f>+$A$10</f>
        <v>Num. Kodu/Deney Sayısı</v>
      </c>
      <c r="P10" s="233"/>
      <c r="Q10" s="229" t="s">
        <v>58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C10" s="232" t="str">
        <f>+$A$10</f>
        <v>Num. Kodu/Deney Sayısı</v>
      </c>
      <c r="AD10" s="233"/>
      <c r="AE10" s="229" t="s">
        <v>58</v>
      </c>
      <c r="AF10" s="230"/>
      <c r="AG10" s="230"/>
      <c r="AH10" s="230"/>
      <c r="AI10" s="230"/>
      <c r="AJ10" s="230"/>
      <c r="AK10" s="230"/>
      <c r="AL10" s="230"/>
      <c r="AM10" s="230"/>
      <c r="AN10" s="230"/>
      <c r="AO10" s="231"/>
    </row>
    <row r="11" spans="1:41" s="21" customFormat="1" ht="38.25" customHeight="1" x14ac:dyDescent="0.2">
      <c r="A11" s="100" t="s">
        <v>62</v>
      </c>
      <c r="B11" s="100" t="s">
        <v>60</v>
      </c>
      <c r="C11" s="101" t="s">
        <v>89</v>
      </c>
      <c r="D11" s="101" t="s">
        <v>90</v>
      </c>
      <c r="E11" s="101" t="s">
        <v>91</v>
      </c>
      <c r="F11" s="101" t="s">
        <v>92</v>
      </c>
      <c r="G11" s="101" t="s">
        <v>93</v>
      </c>
      <c r="H11" s="101" t="s">
        <v>94</v>
      </c>
      <c r="I11" s="101" t="s">
        <v>95</v>
      </c>
      <c r="J11" s="101" t="s">
        <v>96</v>
      </c>
      <c r="K11" s="101" t="s">
        <v>97</v>
      </c>
      <c r="L11" s="101" t="s">
        <v>113</v>
      </c>
      <c r="M11" s="101" t="s">
        <v>75</v>
      </c>
      <c r="O11" s="100" t="str">
        <f>+$A$11</f>
        <v>Numune Kodu</v>
      </c>
      <c r="P11" s="100" t="str">
        <f>+$B$11</f>
        <v>Deney Sayısı</v>
      </c>
      <c r="Q11" s="118" t="str">
        <f t="shared" ref="Q11:Z11" si="0">+C11</f>
        <v>Personel1</v>
      </c>
      <c r="R11" s="118" t="str">
        <f t="shared" si="0"/>
        <v>Personel2</v>
      </c>
      <c r="S11" s="118" t="str">
        <f t="shared" si="0"/>
        <v>Personel3</v>
      </c>
      <c r="T11" s="118" t="str">
        <f t="shared" si="0"/>
        <v>Personel4</v>
      </c>
      <c r="U11" s="118" t="str">
        <f t="shared" si="0"/>
        <v>Personel5</v>
      </c>
      <c r="V11" s="118" t="str">
        <f t="shared" si="0"/>
        <v>Personel6</v>
      </c>
      <c r="W11" s="118" t="str">
        <f t="shared" si="0"/>
        <v>Personel7</v>
      </c>
      <c r="X11" s="118" t="str">
        <f t="shared" si="0"/>
        <v>Personel8</v>
      </c>
      <c r="Y11" s="118" t="str">
        <f t="shared" si="0"/>
        <v>Personel9</v>
      </c>
      <c r="Z11" s="118" t="str">
        <f t="shared" si="0"/>
        <v>Personel10</v>
      </c>
      <c r="AA11" s="118" t="str">
        <f t="shared" ref="AA11" si="1">+M11</f>
        <v>Genel</v>
      </c>
      <c r="AC11" s="100" t="str">
        <f>+$A$11</f>
        <v>Numune Kodu</v>
      </c>
      <c r="AD11" s="100" t="str">
        <f>+$B$11</f>
        <v>Deney Sayısı</v>
      </c>
      <c r="AE11" s="118" t="str">
        <f>+Q11</f>
        <v>Personel1</v>
      </c>
      <c r="AF11" s="118" t="str">
        <f>+R11</f>
        <v>Personel2</v>
      </c>
      <c r="AG11" s="118" t="str">
        <f t="shared" ref="AG11" si="2">+S11</f>
        <v>Personel3</v>
      </c>
      <c r="AH11" s="118" t="str">
        <f t="shared" ref="AH11" si="3">+T11</f>
        <v>Personel4</v>
      </c>
      <c r="AI11" s="118" t="str">
        <f t="shared" ref="AI11" si="4">+U11</f>
        <v>Personel5</v>
      </c>
      <c r="AJ11" s="118" t="str">
        <f t="shared" ref="AJ11" si="5">+V11</f>
        <v>Personel6</v>
      </c>
      <c r="AK11" s="118" t="str">
        <f t="shared" ref="AK11" si="6">+W11</f>
        <v>Personel7</v>
      </c>
      <c r="AL11" s="118" t="str">
        <f t="shared" ref="AL11:AN11" si="7">+X11</f>
        <v>Personel8</v>
      </c>
      <c r="AM11" s="118" t="str">
        <f t="shared" ref="AM11" si="8">+Y11</f>
        <v>Personel9</v>
      </c>
      <c r="AN11" s="118" t="str">
        <f t="shared" si="7"/>
        <v>Personel10</v>
      </c>
      <c r="AO11" s="118" t="str">
        <f t="shared" ref="AO11" si="9">+AA11</f>
        <v>Genel</v>
      </c>
    </row>
    <row r="12" spans="1:41" s="8" customFormat="1" ht="24" customHeight="1" x14ac:dyDescent="0.2">
      <c r="A12" s="125" t="s">
        <v>66</v>
      </c>
      <c r="B12" s="141">
        <f>IF(C12="","",COUNT($C$12))</f>
        <v>1</v>
      </c>
      <c r="C12" s="131">
        <v>68.5</v>
      </c>
      <c r="D12" s="132">
        <v>69.3</v>
      </c>
      <c r="E12" s="131">
        <v>70.099999999999994</v>
      </c>
      <c r="F12" s="131">
        <v>71.3</v>
      </c>
      <c r="G12" s="132">
        <v>71.7</v>
      </c>
      <c r="H12" s="131"/>
      <c r="I12" s="131"/>
      <c r="J12" s="132"/>
      <c r="K12" s="131"/>
      <c r="L12" s="131"/>
      <c r="M12" s="131"/>
      <c r="O12" s="125" t="str">
        <f>+A12</f>
        <v>KONT-1</v>
      </c>
      <c r="P12" s="141">
        <f>IF(Q12="","",COUNT($Q$12))</f>
        <v>1</v>
      </c>
      <c r="Q12" s="131">
        <v>1600</v>
      </c>
      <c r="R12" s="131">
        <v>1600</v>
      </c>
      <c r="S12" s="131">
        <v>1600</v>
      </c>
      <c r="T12" s="131">
        <v>1600</v>
      </c>
      <c r="U12" s="131">
        <v>1600</v>
      </c>
      <c r="V12" s="131"/>
      <c r="W12" s="131"/>
      <c r="X12" s="131"/>
      <c r="Y12" s="131"/>
      <c r="Z12" s="131"/>
      <c r="AA12" s="132"/>
      <c r="AC12" s="125" t="str">
        <f>+O12</f>
        <v>KONT-1</v>
      </c>
      <c r="AD12" s="100" t="str">
        <f>IF(AE12="","",COUNT($AE$12))</f>
        <v/>
      </c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2"/>
    </row>
    <row r="13" spans="1:41" s="8" customFormat="1" ht="24" customHeight="1" x14ac:dyDescent="0.2">
      <c r="A13" s="125" t="s">
        <v>67</v>
      </c>
      <c r="B13" s="141">
        <f>IF(C13="","",COUNT($C$12:C13))</f>
        <v>2</v>
      </c>
      <c r="C13" s="131">
        <v>69.400000000000006</v>
      </c>
      <c r="D13" s="132">
        <v>68.599999999999994</v>
      </c>
      <c r="E13" s="131">
        <v>67.8</v>
      </c>
      <c r="F13" s="131">
        <v>67</v>
      </c>
      <c r="G13" s="132">
        <v>66.2</v>
      </c>
      <c r="H13" s="131"/>
      <c r="I13" s="131"/>
      <c r="J13" s="132"/>
      <c r="K13" s="131"/>
      <c r="L13" s="131"/>
      <c r="M13" s="131"/>
      <c r="O13" s="125" t="str">
        <f t="shared" ref="O13:O21" si="10">+A13</f>
        <v>KONT-2</v>
      </c>
      <c r="P13" s="141">
        <f>IF(Q13="","",COUNT($Q$12:Q13))</f>
        <v>2</v>
      </c>
      <c r="Q13" s="131">
        <v>1600</v>
      </c>
      <c r="R13" s="131">
        <v>1600</v>
      </c>
      <c r="S13" s="131">
        <v>1600</v>
      </c>
      <c r="T13" s="131">
        <v>1600</v>
      </c>
      <c r="U13" s="131">
        <v>1600</v>
      </c>
      <c r="V13" s="131"/>
      <c r="W13" s="131"/>
      <c r="X13" s="131"/>
      <c r="Y13" s="131"/>
      <c r="Z13" s="131"/>
      <c r="AA13" s="132"/>
      <c r="AC13" s="125" t="str">
        <f t="shared" ref="AC13:AC21" si="11">+O13</f>
        <v>KONT-2</v>
      </c>
      <c r="AD13" s="100" t="str">
        <f>IF(AE13="","",COUNT($AE$12:AE13))</f>
        <v/>
      </c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2"/>
    </row>
    <row r="14" spans="1:41" s="8" customFormat="1" ht="24" customHeight="1" x14ac:dyDescent="0.2">
      <c r="A14" s="125" t="s">
        <v>68</v>
      </c>
      <c r="B14" s="141">
        <f>IF(C14="","",COUNT($C$12:C14))</f>
        <v>3</v>
      </c>
      <c r="C14" s="131">
        <v>69.75</v>
      </c>
      <c r="D14" s="132">
        <v>66.8</v>
      </c>
      <c r="E14" s="131">
        <v>63.85</v>
      </c>
      <c r="F14" s="131">
        <v>67.8</v>
      </c>
      <c r="G14" s="132">
        <v>68.900000000000006</v>
      </c>
      <c r="H14" s="131"/>
      <c r="I14" s="131"/>
      <c r="J14" s="132"/>
      <c r="K14" s="131"/>
      <c r="L14" s="131"/>
      <c r="M14" s="131"/>
      <c r="O14" s="125" t="str">
        <f t="shared" si="10"/>
        <v>KONT-3</v>
      </c>
      <c r="P14" s="141">
        <f>IF(Q14="","",COUNT($Q$12:Q14))</f>
        <v>3</v>
      </c>
      <c r="Q14" s="131">
        <v>1600</v>
      </c>
      <c r="R14" s="131">
        <v>1600</v>
      </c>
      <c r="S14" s="131">
        <v>1600</v>
      </c>
      <c r="T14" s="131">
        <v>1600</v>
      </c>
      <c r="U14" s="131">
        <v>1600</v>
      </c>
      <c r="V14" s="131"/>
      <c r="W14" s="131"/>
      <c r="X14" s="131"/>
      <c r="Y14" s="131"/>
      <c r="Z14" s="131"/>
      <c r="AA14" s="132"/>
      <c r="AC14" s="125" t="str">
        <f t="shared" si="11"/>
        <v>KONT-3</v>
      </c>
      <c r="AD14" s="100" t="str">
        <f>IF(AE14="","",COUNT($AE$12:AE14))</f>
        <v/>
      </c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2"/>
    </row>
    <row r="15" spans="1:41" s="8" customFormat="1" ht="24" customHeight="1" x14ac:dyDescent="0.2">
      <c r="A15" s="125" t="s">
        <v>69</v>
      </c>
      <c r="B15" s="141">
        <f>IF(C15="","",COUNT($C$12:C15))</f>
        <v>4</v>
      </c>
      <c r="C15" s="131">
        <v>71.2</v>
      </c>
      <c r="D15" s="132">
        <v>67.5</v>
      </c>
      <c r="E15" s="131">
        <v>68.599999999999994</v>
      </c>
      <c r="F15" s="131">
        <v>68.5</v>
      </c>
      <c r="G15" s="132">
        <v>70.2</v>
      </c>
      <c r="H15" s="131"/>
      <c r="I15" s="131"/>
      <c r="J15" s="132"/>
      <c r="K15" s="131"/>
      <c r="L15" s="131"/>
      <c r="M15" s="131"/>
      <c r="O15" s="125" t="str">
        <f t="shared" si="10"/>
        <v>KONT-4</v>
      </c>
      <c r="P15" s="141">
        <f>IF(Q15="","",COUNT($Q$12:Q15))</f>
        <v>4</v>
      </c>
      <c r="Q15" s="131">
        <v>1600</v>
      </c>
      <c r="R15" s="131">
        <v>1600</v>
      </c>
      <c r="S15" s="131">
        <v>1600</v>
      </c>
      <c r="T15" s="131">
        <v>1600</v>
      </c>
      <c r="U15" s="131">
        <v>1600</v>
      </c>
      <c r="V15" s="131"/>
      <c r="W15" s="131"/>
      <c r="X15" s="131"/>
      <c r="Y15" s="131"/>
      <c r="Z15" s="131"/>
      <c r="AA15" s="132"/>
      <c r="AC15" s="125" t="str">
        <f t="shared" si="11"/>
        <v>KONT-4</v>
      </c>
      <c r="AD15" s="100" t="str">
        <f>IF(AE15="","",COUNT($AE$12:AE15))</f>
        <v/>
      </c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2"/>
    </row>
    <row r="16" spans="1:41" s="8" customFormat="1" ht="24" customHeight="1" x14ac:dyDescent="0.2">
      <c r="A16" s="125" t="s">
        <v>70</v>
      </c>
      <c r="B16" s="141">
        <f>IF(C16="","",COUNT($C$12:C16))</f>
        <v>5</v>
      </c>
      <c r="C16" s="131">
        <v>69.3</v>
      </c>
      <c r="D16" s="132">
        <v>68.2</v>
      </c>
      <c r="E16" s="131">
        <v>69.2</v>
      </c>
      <c r="F16" s="131">
        <v>70.2</v>
      </c>
      <c r="G16" s="132">
        <v>71.2</v>
      </c>
      <c r="H16" s="131"/>
      <c r="I16" s="131"/>
      <c r="J16" s="132"/>
      <c r="K16" s="131"/>
      <c r="L16" s="131"/>
      <c r="M16" s="131"/>
      <c r="O16" s="125" t="str">
        <f t="shared" si="10"/>
        <v>KONT-5</v>
      </c>
      <c r="P16" s="141">
        <f>IF(Q16="","",COUNT($Q$12:Q16))</f>
        <v>5</v>
      </c>
      <c r="Q16" s="131">
        <v>1600</v>
      </c>
      <c r="R16" s="131">
        <v>1600</v>
      </c>
      <c r="S16" s="131">
        <v>1600</v>
      </c>
      <c r="T16" s="131">
        <v>1600</v>
      </c>
      <c r="U16" s="131">
        <v>1600</v>
      </c>
      <c r="V16" s="131"/>
      <c r="W16" s="131"/>
      <c r="X16" s="131"/>
      <c r="Y16" s="131"/>
      <c r="Z16" s="131"/>
      <c r="AA16" s="132"/>
      <c r="AC16" s="125" t="str">
        <f t="shared" si="11"/>
        <v>KONT-5</v>
      </c>
      <c r="AD16" s="100" t="str">
        <f>IF(AE16="","",COUNT($AE$12:AE16))</f>
        <v/>
      </c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s="8" customFormat="1" ht="24" customHeight="1" x14ac:dyDescent="0.2">
      <c r="A17" s="125" t="s">
        <v>71</v>
      </c>
      <c r="B17" s="141">
        <f>IF(C17="","",COUNT($C$12:C17))</f>
        <v>6</v>
      </c>
      <c r="C17" s="131">
        <v>68.5</v>
      </c>
      <c r="D17" s="132">
        <v>68</v>
      </c>
      <c r="E17" s="131">
        <v>69.099999999999994</v>
      </c>
      <c r="F17" s="131">
        <v>70.2</v>
      </c>
      <c r="G17" s="132">
        <v>71.3</v>
      </c>
      <c r="H17" s="131"/>
      <c r="I17" s="131"/>
      <c r="J17" s="132"/>
      <c r="K17" s="131"/>
      <c r="L17" s="131"/>
      <c r="M17" s="131"/>
      <c r="O17" s="125" t="str">
        <f t="shared" si="10"/>
        <v>KONT-6</v>
      </c>
      <c r="P17" s="141">
        <f>IF(Q17="","",COUNT($Q$12:Q17))</f>
        <v>6</v>
      </c>
      <c r="Q17" s="131">
        <v>1600</v>
      </c>
      <c r="R17" s="131">
        <v>1600</v>
      </c>
      <c r="S17" s="131">
        <v>1600</v>
      </c>
      <c r="T17" s="131">
        <v>1600</v>
      </c>
      <c r="U17" s="131">
        <v>1600</v>
      </c>
      <c r="V17" s="131"/>
      <c r="W17" s="131"/>
      <c r="X17" s="131"/>
      <c r="Y17" s="131"/>
      <c r="Z17" s="131"/>
      <c r="AA17" s="132"/>
      <c r="AC17" s="125" t="str">
        <f t="shared" si="11"/>
        <v>KONT-6</v>
      </c>
      <c r="AD17" s="100" t="str">
        <f>IF(AE17="","",COUNT($AE$12:AE17))</f>
        <v/>
      </c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</row>
    <row r="18" spans="1:41" s="8" customFormat="1" ht="24" customHeight="1" x14ac:dyDescent="0.2">
      <c r="A18" s="125" t="s">
        <v>84</v>
      </c>
      <c r="B18" s="141">
        <f>IF(C18="","",COUNT($C$12:C18))</f>
        <v>7</v>
      </c>
      <c r="C18" s="131">
        <v>68.3</v>
      </c>
      <c r="D18" s="132">
        <v>67.8</v>
      </c>
      <c r="E18" s="131">
        <v>67.3</v>
      </c>
      <c r="F18" s="131">
        <v>66.8</v>
      </c>
      <c r="G18" s="132">
        <v>66.3</v>
      </c>
      <c r="H18" s="131"/>
      <c r="I18" s="131"/>
      <c r="J18" s="132"/>
      <c r="K18" s="131"/>
      <c r="L18" s="131"/>
      <c r="M18" s="131"/>
      <c r="O18" s="125" t="str">
        <f t="shared" si="10"/>
        <v>KONT-7</v>
      </c>
      <c r="P18" s="141">
        <f>IF(Q18="","",COUNT($Q$12:Q18))</f>
        <v>7</v>
      </c>
      <c r="Q18" s="131">
        <v>1600</v>
      </c>
      <c r="R18" s="131">
        <v>1600</v>
      </c>
      <c r="S18" s="131">
        <v>1600</v>
      </c>
      <c r="T18" s="131">
        <v>1600</v>
      </c>
      <c r="U18" s="131">
        <v>1600</v>
      </c>
      <c r="V18" s="131"/>
      <c r="W18" s="131"/>
      <c r="X18" s="131"/>
      <c r="Y18" s="131"/>
      <c r="Z18" s="131"/>
      <c r="AA18" s="132"/>
      <c r="AC18" s="125" t="str">
        <f t="shared" si="11"/>
        <v>KONT-7</v>
      </c>
      <c r="AD18" s="100" t="str">
        <f>IF(AE18="","",COUNT($AE$12:AE18))</f>
        <v/>
      </c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2"/>
    </row>
    <row r="19" spans="1:41" s="8" customFormat="1" ht="24" customHeight="1" x14ac:dyDescent="0.2">
      <c r="A19" s="125" t="s">
        <v>85</v>
      </c>
      <c r="B19" s="141">
        <f>IF(C19="","",COUNT($C$12:C19))</f>
        <v>8</v>
      </c>
      <c r="C19" s="131">
        <v>69.599999999999994</v>
      </c>
      <c r="D19" s="132">
        <v>69.3</v>
      </c>
      <c r="E19" s="131">
        <v>69</v>
      </c>
      <c r="F19" s="131">
        <v>68.7</v>
      </c>
      <c r="G19" s="132">
        <v>68.400000000000006</v>
      </c>
      <c r="H19" s="131"/>
      <c r="I19" s="131"/>
      <c r="J19" s="132"/>
      <c r="K19" s="131"/>
      <c r="L19" s="131"/>
      <c r="M19" s="131"/>
      <c r="O19" s="125" t="str">
        <f t="shared" si="10"/>
        <v>KONT-8</v>
      </c>
      <c r="P19" s="141">
        <f>IF(Q19="","",COUNT($Q$12:Q19))</f>
        <v>8</v>
      </c>
      <c r="Q19" s="131">
        <v>1600</v>
      </c>
      <c r="R19" s="131">
        <v>1600</v>
      </c>
      <c r="S19" s="131">
        <v>1600</v>
      </c>
      <c r="T19" s="131">
        <v>1600</v>
      </c>
      <c r="U19" s="131">
        <v>1600</v>
      </c>
      <c r="V19" s="131"/>
      <c r="W19" s="131"/>
      <c r="X19" s="131"/>
      <c r="Y19" s="131"/>
      <c r="Z19" s="131"/>
      <c r="AA19" s="132"/>
      <c r="AC19" s="125" t="str">
        <f t="shared" si="11"/>
        <v>KONT-8</v>
      </c>
      <c r="AD19" s="100" t="str">
        <f>IF(AE19="","",COUNT($AE$12:AE19))</f>
        <v/>
      </c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2"/>
    </row>
    <row r="20" spans="1:41" s="8" customFormat="1" ht="24" customHeight="1" x14ac:dyDescent="0.2">
      <c r="A20" s="125" t="s">
        <v>86</v>
      </c>
      <c r="B20" s="141">
        <f>IF(C20="","",COUNT($C$12:C20))</f>
        <v>9</v>
      </c>
      <c r="C20" s="131">
        <v>71.8</v>
      </c>
      <c r="D20" s="132">
        <v>70.2</v>
      </c>
      <c r="E20" s="131">
        <v>68.599999999999994</v>
      </c>
      <c r="F20" s="131">
        <v>67</v>
      </c>
      <c r="G20" s="132">
        <v>69.7</v>
      </c>
      <c r="H20" s="131"/>
      <c r="I20" s="131"/>
      <c r="J20" s="132"/>
      <c r="K20" s="131"/>
      <c r="L20" s="131"/>
      <c r="M20" s="131"/>
      <c r="O20" s="125" t="str">
        <f t="shared" si="10"/>
        <v>KONT-9</v>
      </c>
      <c r="P20" s="141">
        <f>IF(Q20="","",COUNT($Q$12:Q20))</f>
        <v>9</v>
      </c>
      <c r="Q20" s="131">
        <v>1600</v>
      </c>
      <c r="R20" s="131">
        <v>1600</v>
      </c>
      <c r="S20" s="131">
        <v>1600</v>
      </c>
      <c r="T20" s="131">
        <v>1600</v>
      </c>
      <c r="U20" s="131">
        <v>1600</v>
      </c>
      <c r="V20" s="131"/>
      <c r="W20" s="131"/>
      <c r="X20" s="131"/>
      <c r="Y20" s="131"/>
      <c r="Z20" s="131"/>
      <c r="AA20" s="132"/>
      <c r="AC20" s="125" t="str">
        <f t="shared" si="11"/>
        <v>KONT-9</v>
      </c>
      <c r="AD20" s="100" t="str">
        <f>IF(AE20="","",COUNT($AE$12:AE20))</f>
        <v/>
      </c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2"/>
    </row>
    <row r="21" spans="1:41" s="8" customFormat="1" ht="24" customHeight="1" x14ac:dyDescent="0.2">
      <c r="A21" s="125" t="s">
        <v>87</v>
      </c>
      <c r="B21" s="141">
        <f>IF(C21="","",COUNT($C$12:C21))</f>
        <v>10</v>
      </c>
      <c r="C21" s="131">
        <v>72</v>
      </c>
      <c r="D21" s="132">
        <v>70.599999999999994</v>
      </c>
      <c r="E21" s="131">
        <v>69.2</v>
      </c>
      <c r="F21" s="131">
        <v>67.8</v>
      </c>
      <c r="G21" s="132">
        <v>70.599999999999994</v>
      </c>
      <c r="H21" s="131"/>
      <c r="I21" s="131"/>
      <c r="J21" s="132"/>
      <c r="K21" s="131"/>
      <c r="L21" s="131"/>
      <c r="M21" s="131"/>
      <c r="O21" s="125" t="str">
        <f t="shared" si="10"/>
        <v>KONT-10</v>
      </c>
      <c r="P21" s="141">
        <f>IF(Q21="","",COUNT($Q$12:Q21))</f>
        <v>10</v>
      </c>
      <c r="Q21" s="131">
        <v>1600</v>
      </c>
      <c r="R21" s="131">
        <v>1600</v>
      </c>
      <c r="S21" s="131">
        <v>1600</v>
      </c>
      <c r="T21" s="131">
        <v>1600</v>
      </c>
      <c r="U21" s="131">
        <v>1600</v>
      </c>
      <c r="V21" s="131"/>
      <c r="W21" s="131"/>
      <c r="X21" s="131"/>
      <c r="Y21" s="131"/>
      <c r="Z21" s="131"/>
      <c r="AA21" s="132"/>
      <c r="AC21" s="125" t="str">
        <f t="shared" si="11"/>
        <v>KONT-10</v>
      </c>
      <c r="AD21" s="100" t="str">
        <f>IF(AE21="","",COUNT($AE$12:AE21))</f>
        <v/>
      </c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2"/>
    </row>
    <row r="22" spans="1:41" s="8" customFormat="1" ht="24" customHeight="1" x14ac:dyDescent="0.2">
      <c r="A22" s="125"/>
      <c r="B22" s="100" t="str">
        <f>IF(C22="","",COUNT($C$12:C22))</f>
        <v/>
      </c>
      <c r="C22" s="131"/>
      <c r="D22" s="132"/>
      <c r="E22" s="131"/>
      <c r="F22" s="131"/>
      <c r="G22" s="132"/>
      <c r="H22" s="131"/>
      <c r="I22" s="131"/>
      <c r="J22" s="132"/>
      <c r="K22" s="131"/>
      <c r="L22" s="131"/>
      <c r="M22" s="132"/>
      <c r="O22" s="125"/>
      <c r="P22" s="141" t="str">
        <f>IF(Q22="","",COUNT($Q$12:Q22))</f>
        <v/>
      </c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2"/>
      <c r="AC22" s="125"/>
      <c r="AD22" s="100" t="str">
        <f>IF(AE22="","",COUNT($AE$12:AE22))</f>
        <v/>
      </c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2"/>
    </row>
    <row r="23" spans="1:41" s="8" customFormat="1" ht="24" customHeight="1" x14ac:dyDescent="0.2">
      <c r="A23" s="125"/>
      <c r="B23" s="100" t="str">
        <f>IF(C23="","",COUNT($C$12:C23))</f>
        <v/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32"/>
      <c r="O23" s="125"/>
      <c r="P23" s="141">
        <f>IF(Q23="","",COUNT($Q$12:Q23))</f>
        <v>11</v>
      </c>
      <c r="Q23" s="185">
        <f>IF(Q12="","",ABS(+(Q12-$Q$36)*100/$Q$36))</f>
        <v>0</v>
      </c>
      <c r="R23" s="185">
        <f>IF(R12="","",ABS(+(R12-$R$36)*100/$R$36))</f>
        <v>0</v>
      </c>
      <c r="S23" s="185">
        <f>IF(S12="","",ABS(+(S12-$S$36)*100/$S$36))</f>
        <v>0</v>
      </c>
      <c r="T23" s="185">
        <f>IF(T12="","",ABS(+(T12-$T$36)*100/$T$36))</f>
        <v>0</v>
      </c>
      <c r="U23" s="185">
        <f>IF(U12="","",ABS(+(U12-$U$36)*100/$U$36))</f>
        <v>0</v>
      </c>
      <c r="V23" s="185" t="str">
        <f>IF(V12="","",ABS(+(V12-$V$36)*100/$V$36))</f>
        <v/>
      </c>
      <c r="W23" s="185" t="str">
        <f>IF(W12="","",ABS(+(W12-$W$36)*100/$W$36))</f>
        <v/>
      </c>
      <c r="X23" s="185" t="str">
        <f>IF(X12="","",ABS(+(X12-$X$36)*100/$X$36))</f>
        <v/>
      </c>
      <c r="Y23" s="185" t="str">
        <f>IF(Y12="","",ABS(+(Y12-$Y$36)*100/$Y$36))</f>
        <v/>
      </c>
      <c r="Z23" s="185" t="str">
        <f>IF(Z12="","",ABS(+(Z12-$Z$36)*100/$Z$36))</f>
        <v/>
      </c>
      <c r="AA23" s="132"/>
      <c r="AC23" s="125"/>
      <c r="AD23" s="100" t="str">
        <f>IF(AE23="","",COUNT($AE$12:AE23))</f>
        <v/>
      </c>
      <c r="AE23" s="185" t="str">
        <f>IF(AE12="","",ABS(+(AE12-$AE$36)*100/$AE$36))</f>
        <v/>
      </c>
      <c r="AF23" s="185" t="str">
        <f>IF(AF12="","",ABS(+(AF12-$AF$36)*100/$AF$36))</f>
        <v/>
      </c>
      <c r="AG23" s="185" t="str">
        <f>IF(AG12="","",ABS(+(AG12-$AG$36)*100/$AG$36))</f>
        <v/>
      </c>
      <c r="AH23" s="185" t="str">
        <f>IF(AH12="","",ABS(+(AH12-$AH$36)*100/$AH$36))</f>
        <v/>
      </c>
      <c r="AI23" s="185" t="str">
        <f>IF(AI12="","",ABS(+(AI12-$AI$36)*100/$AI$36))</f>
        <v/>
      </c>
      <c r="AJ23" s="185" t="str">
        <f>IF(AJ12="","",ABS(+(AJ12-$AJ$36)*100/$AJ$36))</f>
        <v/>
      </c>
      <c r="AK23" s="185" t="str">
        <f>IF(AK12="","",ABS(+(AK12-$AK$36)*100/$AK$36))</f>
        <v/>
      </c>
      <c r="AL23" s="185" t="str">
        <f>IF(AL12="","",ABS(+(AL12-$AL$36)*100/$AL$36))</f>
        <v/>
      </c>
      <c r="AM23" s="185" t="str">
        <f>IF(AM12="","",ABS(+(AM12-$AM$36)*100/$AM$36))</f>
        <v/>
      </c>
      <c r="AN23" s="185" t="str">
        <f>IF(AN12="","",ABS(+(AN12-$AN$36)*100/$AN$36))</f>
        <v/>
      </c>
      <c r="AO23" s="132"/>
    </row>
    <row r="24" spans="1:41" s="8" customFormat="1" ht="24" customHeight="1" x14ac:dyDescent="0.2">
      <c r="A24" s="125"/>
      <c r="B24" s="100" t="str">
        <f>IF(C24="","",COUNT($C$12:C24))</f>
        <v/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32"/>
      <c r="O24" s="125"/>
      <c r="P24" s="141">
        <f>IF(Q24="","",COUNT($Q$12:Q24))</f>
        <v>12</v>
      </c>
      <c r="Q24" s="185">
        <f t="shared" ref="Q24:Q32" si="12">IF(Q13="","",ABS(+(Q13-$Q$36)*100/$Q$36))</f>
        <v>0</v>
      </c>
      <c r="R24" s="185">
        <f t="shared" ref="R24:R32" si="13">IF(R13="","",ABS(+(R13-$R$36)*100/$R$36))</f>
        <v>0</v>
      </c>
      <c r="S24" s="185">
        <f t="shared" ref="S24:S32" si="14">IF(S13="","",ABS(+(S13-$S$36)*100/$S$36))</f>
        <v>0</v>
      </c>
      <c r="T24" s="185">
        <f t="shared" ref="T24:T32" si="15">IF(T13="","",ABS(+(T13-$T$36)*100/$T$36))</f>
        <v>0</v>
      </c>
      <c r="U24" s="185">
        <f t="shared" ref="U24:U32" si="16">IF(U13="","",ABS(+(U13-$U$36)*100/$U$36))</f>
        <v>0</v>
      </c>
      <c r="V24" s="185" t="str">
        <f t="shared" ref="V24:V32" si="17">IF(V13="","",ABS(+(V13-$V$36)*100/$V$36))</f>
        <v/>
      </c>
      <c r="W24" s="185" t="str">
        <f t="shared" ref="W24:W32" si="18">IF(W13="","",ABS(+(W13-$W$36)*100/$W$36))</f>
        <v/>
      </c>
      <c r="X24" s="185" t="str">
        <f t="shared" ref="X24:X32" si="19">IF(X13="","",ABS(+(X13-$X$36)*100/$X$36))</f>
        <v/>
      </c>
      <c r="Y24" s="185" t="str">
        <f t="shared" ref="Y24:Y32" si="20">IF(Y13="","",ABS(+(Y13-$Y$36)*100/$Y$36))</f>
        <v/>
      </c>
      <c r="Z24" s="185" t="str">
        <f t="shared" ref="Z24:Z32" si="21">IF(Z13="","",ABS(+(Z13-$Z$36)*100/$Z$36))</f>
        <v/>
      </c>
      <c r="AA24" s="132"/>
      <c r="AC24" s="125"/>
      <c r="AD24" s="100" t="str">
        <f>IF(AE24="","",COUNT($AE$12:AE24))</f>
        <v/>
      </c>
      <c r="AE24" s="185" t="str">
        <f t="shared" ref="AE24:AE32" si="22">IF(AE13="","",ABS(+(AE13-$AE$36)*100/$AE$36))</f>
        <v/>
      </c>
      <c r="AF24" s="185" t="str">
        <f t="shared" ref="AF24:AF32" si="23">IF(AF13="","",ABS(+(AF13-$AF$36)*100/$AF$36))</f>
        <v/>
      </c>
      <c r="AG24" s="185" t="str">
        <f t="shared" ref="AG24:AG32" si="24">IF(AG13="","",ABS(+(AG13-$AG$36)*100/$AG$36))</f>
        <v/>
      </c>
      <c r="AH24" s="185" t="str">
        <f t="shared" ref="AH24:AH32" si="25">IF(AH13="","",ABS(+(AH13-$AH$36)*100/$AH$36))</f>
        <v/>
      </c>
      <c r="AI24" s="185" t="str">
        <f t="shared" ref="AI24:AI32" si="26">IF(AI13="","",ABS(+(AI13-$AI$36)*100/$AI$36))</f>
        <v/>
      </c>
      <c r="AJ24" s="185" t="str">
        <f t="shared" ref="AJ24:AJ32" si="27">IF(AJ13="","",ABS(+(AJ13-$AJ$36)*100/$AJ$36))</f>
        <v/>
      </c>
      <c r="AK24" s="185" t="str">
        <f t="shared" ref="AK24:AK32" si="28">IF(AK13="","",ABS(+(AK13-$AK$36)*100/$AK$36))</f>
        <v/>
      </c>
      <c r="AL24" s="185" t="str">
        <f t="shared" ref="AL24:AL32" si="29">IF(AL13="","",ABS(+(AL13-$AL$36)*100/$AL$36))</f>
        <v/>
      </c>
      <c r="AM24" s="185" t="str">
        <f t="shared" ref="AM24:AM32" si="30">IF(AM13="","",ABS(+(AM13-$AM$36)*100/$AM$36))</f>
        <v/>
      </c>
      <c r="AN24" s="185" t="str">
        <f t="shared" ref="AN24:AN32" si="31">IF(AN13="","",ABS(+(AN13-$AN$36)*100/$AN$36))</f>
        <v/>
      </c>
      <c r="AO24" s="132"/>
    </row>
    <row r="25" spans="1:41" s="8" customFormat="1" ht="24" customHeight="1" x14ac:dyDescent="0.2">
      <c r="A25" s="125"/>
      <c r="B25" s="100" t="str">
        <f>IF(C25="","",COUNT($C$12:C25))</f>
        <v/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32"/>
      <c r="O25" s="125"/>
      <c r="P25" s="141">
        <f>IF(Q25="","",COUNT($Q$12:Q25))</f>
        <v>13</v>
      </c>
      <c r="Q25" s="185">
        <f t="shared" si="12"/>
        <v>0</v>
      </c>
      <c r="R25" s="185">
        <f t="shared" si="13"/>
        <v>0</v>
      </c>
      <c r="S25" s="185">
        <f t="shared" si="14"/>
        <v>0</v>
      </c>
      <c r="T25" s="185">
        <f t="shared" si="15"/>
        <v>0</v>
      </c>
      <c r="U25" s="185">
        <f t="shared" si="16"/>
        <v>0</v>
      </c>
      <c r="V25" s="185" t="str">
        <f t="shared" si="17"/>
        <v/>
      </c>
      <c r="W25" s="185" t="str">
        <f t="shared" si="18"/>
        <v/>
      </c>
      <c r="X25" s="185" t="str">
        <f t="shared" si="19"/>
        <v/>
      </c>
      <c r="Y25" s="185" t="str">
        <f t="shared" si="20"/>
        <v/>
      </c>
      <c r="Z25" s="185" t="str">
        <f t="shared" si="21"/>
        <v/>
      </c>
      <c r="AA25" s="132"/>
      <c r="AC25" s="125"/>
      <c r="AD25" s="100" t="str">
        <f>IF(AE25="","",COUNT($AE$12:AE25))</f>
        <v/>
      </c>
      <c r="AE25" s="185" t="str">
        <f t="shared" si="22"/>
        <v/>
      </c>
      <c r="AF25" s="185" t="str">
        <f t="shared" si="23"/>
        <v/>
      </c>
      <c r="AG25" s="185" t="str">
        <f t="shared" si="24"/>
        <v/>
      </c>
      <c r="AH25" s="185" t="str">
        <f t="shared" si="25"/>
        <v/>
      </c>
      <c r="AI25" s="185" t="str">
        <f t="shared" si="26"/>
        <v/>
      </c>
      <c r="AJ25" s="185" t="str">
        <f t="shared" si="27"/>
        <v/>
      </c>
      <c r="AK25" s="185" t="str">
        <f t="shared" si="28"/>
        <v/>
      </c>
      <c r="AL25" s="185" t="str">
        <f t="shared" si="29"/>
        <v/>
      </c>
      <c r="AM25" s="185" t="str">
        <f t="shared" si="30"/>
        <v/>
      </c>
      <c r="AN25" s="185" t="str">
        <f t="shared" si="31"/>
        <v/>
      </c>
      <c r="AO25" s="132"/>
    </row>
    <row r="26" spans="1:41" s="8" customFormat="1" ht="24" customHeight="1" x14ac:dyDescent="0.2">
      <c r="A26" s="125"/>
      <c r="B26" s="100" t="str">
        <f>IF(C26="","",COUNT($C$12:C26))</f>
        <v/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32"/>
      <c r="O26" s="125"/>
      <c r="P26" s="141">
        <f>IF(Q26="","",COUNT($Q$12:Q26))</f>
        <v>14</v>
      </c>
      <c r="Q26" s="185">
        <f t="shared" si="12"/>
        <v>0</v>
      </c>
      <c r="R26" s="185">
        <f t="shared" si="13"/>
        <v>0</v>
      </c>
      <c r="S26" s="185">
        <f t="shared" si="14"/>
        <v>0</v>
      </c>
      <c r="T26" s="185">
        <f t="shared" si="15"/>
        <v>0</v>
      </c>
      <c r="U26" s="185">
        <f t="shared" si="16"/>
        <v>0</v>
      </c>
      <c r="V26" s="185" t="str">
        <f t="shared" si="17"/>
        <v/>
      </c>
      <c r="W26" s="185" t="str">
        <f t="shared" si="18"/>
        <v/>
      </c>
      <c r="X26" s="185" t="str">
        <f t="shared" si="19"/>
        <v/>
      </c>
      <c r="Y26" s="185" t="str">
        <f t="shared" si="20"/>
        <v/>
      </c>
      <c r="Z26" s="185" t="str">
        <f t="shared" si="21"/>
        <v/>
      </c>
      <c r="AA26" s="132"/>
      <c r="AC26" s="125"/>
      <c r="AD26" s="100" t="str">
        <f>IF(AE26="","",COUNT($AE$12:AE26))</f>
        <v/>
      </c>
      <c r="AE26" s="185" t="str">
        <f t="shared" si="22"/>
        <v/>
      </c>
      <c r="AF26" s="185" t="str">
        <f t="shared" si="23"/>
        <v/>
      </c>
      <c r="AG26" s="185" t="str">
        <f t="shared" si="24"/>
        <v/>
      </c>
      <c r="AH26" s="185" t="str">
        <f t="shared" si="25"/>
        <v/>
      </c>
      <c r="AI26" s="185" t="str">
        <f t="shared" si="26"/>
        <v/>
      </c>
      <c r="AJ26" s="185" t="str">
        <f t="shared" si="27"/>
        <v/>
      </c>
      <c r="AK26" s="185" t="str">
        <f t="shared" si="28"/>
        <v/>
      </c>
      <c r="AL26" s="185" t="str">
        <f t="shared" si="29"/>
        <v/>
      </c>
      <c r="AM26" s="185" t="str">
        <f t="shared" si="30"/>
        <v/>
      </c>
      <c r="AN26" s="185" t="str">
        <f t="shared" si="31"/>
        <v/>
      </c>
      <c r="AO26" s="132"/>
    </row>
    <row r="27" spans="1:41" s="8" customFormat="1" ht="24" customHeight="1" x14ac:dyDescent="0.2">
      <c r="A27" s="125"/>
      <c r="B27" s="100" t="str">
        <f>IF(C27="","",COUNT($C$12:C27))</f>
        <v/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32"/>
      <c r="O27" s="125"/>
      <c r="P27" s="141">
        <f>IF(Q27="","",COUNT($Q$12:Q27))</f>
        <v>15</v>
      </c>
      <c r="Q27" s="185">
        <f t="shared" si="12"/>
        <v>0</v>
      </c>
      <c r="R27" s="185">
        <f t="shared" si="13"/>
        <v>0</v>
      </c>
      <c r="S27" s="185">
        <f t="shared" si="14"/>
        <v>0</v>
      </c>
      <c r="T27" s="185">
        <f t="shared" si="15"/>
        <v>0</v>
      </c>
      <c r="U27" s="185">
        <f t="shared" si="16"/>
        <v>0</v>
      </c>
      <c r="V27" s="185" t="str">
        <f t="shared" si="17"/>
        <v/>
      </c>
      <c r="W27" s="185" t="str">
        <f t="shared" si="18"/>
        <v/>
      </c>
      <c r="X27" s="185" t="str">
        <f t="shared" si="19"/>
        <v/>
      </c>
      <c r="Y27" s="185" t="str">
        <f t="shared" si="20"/>
        <v/>
      </c>
      <c r="Z27" s="185" t="str">
        <f t="shared" si="21"/>
        <v/>
      </c>
      <c r="AA27" s="132"/>
      <c r="AC27" s="125"/>
      <c r="AD27" s="100" t="str">
        <f>IF(AE27="","",COUNT($AE$12:AE27))</f>
        <v/>
      </c>
      <c r="AE27" s="185" t="str">
        <f t="shared" si="22"/>
        <v/>
      </c>
      <c r="AF27" s="185" t="str">
        <f t="shared" si="23"/>
        <v/>
      </c>
      <c r="AG27" s="185" t="str">
        <f t="shared" si="24"/>
        <v/>
      </c>
      <c r="AH27" s="185" t="str">
        <f t="shared" si="25"/>
        <v/>
      </c>
      <c r="AI27" s="185" t="str">
        <f t="shared" si="26"/>
        <v/>
      </c>
      <c r="AJ27" s="185" t="str">
        <f t="shared" si="27"/>
        <v/>
      </c>
      <c r="AK27" s="185" t="str">
        <f t="shared" si="28"/>
        <v/>
      </c>
      <c r="AL27" s="185" t="str">
        <f t="shared" si="29"/>
        <v/>
      </c>
      <c r="AM27" s="185" t="str">
        <f t="shared" si="30"/>
        <v/>
      </c>
      <c r="AN27" s="185" t="str">
        <f t="shared" si="31"/>
        <v/>
      </c>
      <c r="AO27" s="132"/>
    </row>
    <row r="28" spans="1:41" s="8" customFormat="1" ht="24" customHeight="1" x14ac:dyDescent="0.2">
      <c r="A28" s="125"/>
      <c r="B28" s="100" t="str">
        <f>IF(C28="","",COUNT($C$12:C28))</f>
        <v/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32"/>
      <c r="O28" s="125"/>
      <c r="P28" s="141">
        <f>IF(Q28="","",COUNT($Q$12:Q28))</f>
        <v>16</v>
      </c>
      <c r="Q28" s="185">
        <f t="shared" si="12"/>
        <v>0</v>
      </c>
      <c r="R28" s="185">
        <f t="shared" si="13"/>
        <v>0</v>
      </c>
      <c r="S28" s="185">
        <f t="shared" si="14"/>
        <v>0</v>
      </c>
      <c r="T28" s="185">
        <f t="shared" si="15"/>
        <v>0</v>
      </c>
      <c r="U28" s="185">
        <f t="shared" si="16"/>
        <v>0</v>
      </c>
      <c r="V28" s="185" t="str">
        <f t="shared" si="17"/>
        <v/>
      </c>
      <c r="W28" s="185" t="str">
        <f t="shared" si="18"/>
        <v/>
      </c>
      <c r="X28" s="185" t="str">
        <f t="shared" si="19"/>
        <v/>
      </c>
      <c r="Y28" s="185" t="str">
        <f t="shared" si="20"/>
        <v/>
      </c>
      <c r="Z28" s="185" t="str">
        <f t="shared" si="21"/>
        <v/>
      </c>
      <c r="AA28" s="132"/>
      <c r="AC28" s="125"/>
      <c r="AD28" s="100" t="str">
        <f>IF(AE28="","",COUNT($AE$12:AE28))</f>
        <v/>
      </c>
      <c r="AE28" s="185" t="str">
        <f t="shared" si="22"/>
        <v/>
      </c>
      <c r="AF28" s="185" t="str">
        <f t="shared" si="23"/>
        <v/>
      </c>
      <c r="AG28" s="185" t="str">
        <f t="shared" si="24"/>
        <v/>
      </c>
      <c r="AH28" s="185" t="str">
        <f t="shared" si="25"/>
        <v/>
      </c>
      <c r="AI28" s="185" t="str">
        <f t="shared" si="26"/>
        <v/>
      </c>
      <c r="AJ28" s="185" t="str">
        <f t="shared" si="27"/>
        <v/>
      </c>
      <c r="AK28" s="185" t="str">
        <f t="shared" si="28"/>
        <v/>
      </c>
      <c r="AL28" s="185" t="str">
        <f t="shared" si="29"/>
        <v/>
      </c>
      <c r="AM28" s="185" t="str">
        <f t="shared" si="30"/>
        <v/>
      </c>
      <c r="AN28" s="185" t="str">
        <f t="shared" si="31"/>
        <v/>
      </c>
      <c r="AO28" s="132"/>
    </row>
    <row r="29" spans="1:41" s="8" customFormat="1" ht="24" customHeight="1" x14ac:dyDescent="0.2">
      <c r="A29" s="125"/>
      <c r="B29" s="100" t="str">
        <f>IF(C29="","",COUNT($C$12:C29))</f>
        <v/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32"/>
      <c r="O29" s="125"/>
      <c r="P29" s="141">
        <f>IF(Q29="","",COUNT($Q$12:Q29))</f>
        <v>17</v>
      </c>
      <c r="Q29" s="185">
        <f t="shared" si="12"/>
        <v>0</v>
      </c>
      <c r="R29" s="185">
        <f t="shared" si="13"/>
        <v>0</v>
      </c>
      <c r="S29" s="185">
        <f t="shared" si="14"/>
        <v>0</v>
      </c>
      <c r="T29" s="185">
        <f t="shared" si="15"/>
        <v>0</v>
      </c>
      <c r="U29" s="185">
        <f t="shared" si="16"/>
        <v>0</v>
      </c>
      <c r="V29" s="185" t="str">
        <f t="shared" si="17"/>
        <v/>
      </c>
      <c r="W29" s="185" t="str">
        <f t="shared" si="18"/>
        <v/>
      </c>
      <c r="X29" s="185" t="str">
        <f t="shared" si="19"/>
        <v/>
      </c>
      <c r="Y29" s="185" t="str">
        <f t="shared" si="20"/>
        <v/>
      </c>
      <c r="Z29" s="185" t="str">
        <f t="shared" si="21"/>
        <v/>
      </c>
      <c r="AA29" s="132"/>
      <c r="AC29" s="125"/>
      <c r="AD29" s="100" t="str">
        <f>IF(AE29="","",COUNT($AE$12:AE29))</f>
        <v/>
      </c>
      <c r="AE29" s="185" t="str">
        <f t="shared" si="22"/>
        <v/>
      </c>
      <c r="AF29" s="185" t="str">
        <f t="shared" si="23"/>
        <v/>
      </c>
      <c r="AG29" s="185" t="str">
        <f t="shared" si="24"/>
        <v/>
      </c>
      <c r="AH29" s="185" t="str">
        <f t="shared" si="25"/>
        <v/>
      </c>
      <c r="AI29" s="185" t="str">
        <f t="shared" si="26"/>
        <v/>
      </c>
      <c r="AJ29" s="185" t="str">
        <f t="shared" si="27"/>
        <v/>
      </c>
      <c r="AK29" s="185" t="str">
        <f t="shared" si="28"/>
        <v/>
      </c>
      <c r="AL29" s="185" t="str">
        <f t="shared" si="29"/>
        <v/>
      </c>
      <c r="AM29" s="185" t="str">
        <f t="shared" si="30"/>
        <v/>
      </c>
      <c r="AN29" s="185" t="str">
        <f t="shared" si="31"/>
        <v/>
      </c>
      <c r="AO29" s="132"/>
    </row>
    <row r="30" spans="1:41" s="8" customFormat="1" ht="24" customHeight="1" x14ac:dyDescent="0.2">
      <c r="A30" s="125"/>
      <c r="B30" s="100" t="str">
        <f>IF(C30="","",COUNT($C$12:C30))</f>
        <v/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32"/>
      <c r="O30" s="125"/>
      <c r="P30" s="141">
        <f>IF(Q30="","",COUNT($Q$12:Q30))</f>
        <v>18</v>
      </c>
      <c r="Q30" s="185">
        <f t="shared" si="12"/>
        <v>0</v>
      </c>
      <c r="R30" s="185">
        <f t="shared" si="13"/>
        <v>0</v>
      </c>
      <c r="S30" s="185">
        <f t="shared" si="14"/>
        <v>0</v>
      </c>
      <c r="T30" s="185">
        <f t="shared" si="15"/>
        <v>0</v>
      </c>
      <c r="U30" s="185">
        <f t="shared" si="16"/>
        <v>0</v>
      </c>
      <c r="V30" s="185" t="str">
        <f t="shared" si="17"/>
        <v/>
      </c>
      <c r="W30" s="185" t="str">
        <f t="shared" si="18"/>
        <v/>
      </c>
      <c r="X30" s="185" t="str">
        <f t="shared" si="19"/>
        <v/>
      </c>
      <c r="Y30" s="185" t="str">
        <f t="shared" si="20"/>
        <v/>
      </c>
      <c r="Z30" s="185" t="str">
        <f t="shared" si="21"/>
        <v/>
      </c>
      <c r="AA30" s="132"/>
      <c r="AC30" s="125"/>
      <c r="AD30" s="100" t="str">
        <f>IF(AE30="","",COUNT($AE$12:AE30))</f>
        <v/>
      </c>
      <c r="AE30" s="185" t="str">
        <f t="shared" si="22"/>
        <v/>
      </c>
      <c r="AF30" s="185" t="str">
        <f t="shared" si="23"/>
        <v/>
      </c>
      <c r="AG30" s="185" t="str">
        <f t="shared" si="24"/>
        <v/>
      </c>
      <c r="AH30" s="185" t="str">
        <f t="shared" si="25"/>
        <v/>
      </c>
      <c r="AI30" s="185" t="str">
        <f t="shared" si="26"/>
        <v/>
      </c>
      <c r="AJ30" s="185" t="str">
        <f t="shared" si="27"/>
        <v/>
      </c>
      <c r="AK30" s="185" t="str">
        <f t="shared" si="28"/>
        <v/>
      </c>
      <c r="AL30" s="185" t="str">
        <f t="shared" si="29"/>
        <v/>
      </c>
      <c r="AM30" s="185" t="str">
        <f t="shared" si="30"/>
        <v/>
      </c>
      <c r="AN30" s="185" t="str">
        <f t="shared" si="31"/>
        <v/>
      </c>
      <c r="AO30" s="132"/>
    </row>
    <row r="31" spans="1:41" s="8" customFormat="1" ht="24" customHeight="1" x14ac:dyDescent="0.2">
      <c r="A31" s="125"/>
      <c r="B31" s="100" t="str">
        <f>IF(C31="","",COUNT($C$12:C31))</f>
        <v/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32"/>
      <c r="O31" s="125"/>
      <c r="P31" s="141">
        <f>IF(Q31="","",COUNT($Q$12:Q31))</f>
        <v>19</v>
      </c>
      <c r="Q31" s="185">
        <f t="shared" si="12"/>
        <v>0</v>
      </c>
      <c r="R31" s="185">
        <f t="shared" si="13"/>
        <v>0</v>
      </c>
      <c r="S31" s="185">
        <f t="shared" si="14"/>
        <v>0</v>
      </c>
      <c r="T31" s="185">
        <f t="shared" si="15"/>
        <v>0</v>
      </c>
      <c r="U31" s="185">
        <f t="shared" si="16"/>
        <v>0</v>
      </c>
      <c r="V31" s="185" t="str">
        <f t="shared" si="17"/>
        <v/>
      </c>
      <c r="W31" s="185" t="str">
        <f t="shared" si="18"/>
        <v/>
      </c>
      <c r="X31" s="185" t="str">
        <f t="shared" si="19"/>
        <v/>
      </c>
      <c r="Y31" s="185" t="str">
        <f t="shared" si="20"/>
        <v/>
      </c>
      <c r="Z31" s="185" t="str">
        <f t="shared" si="21"/>
        <v/>
      </c>
      <c r="AA31" s="132"/>
      <c r="AC31" s="125"/>
      <c r="AD31" s="100" t="str">
        <f>IF(AE31="","",COUNT($AE$12:AE31))</f>
        <v/>
      </c>
      <c r="AE31" s="185" t="str">
        <f t="shared" si="22"/>
        <v/>
      </c>
      <c r="AF31" s="185" t="str">
        <f t="shared" si="23"/>
        <v/>
      </c>
      <c r="AG31" s="185" t="str">
        <f t="shared" si="24"/>
        <v/>
      </c>
      <c r="AH31" s="185" t="str">
        <f t="shared" si="25"/>
        <v/>
      </c>
      <c r="AI31" s="185" t="str">
        <f t="shared" si="26"/>
        <v/>
      </c>
      <c r="AJ31" s="185" t="str">
        <f t="shared" si="27"/>
        <v/>
      </c>
      <c r="AK31" s="185" t="str">
        <f t="shared" si="28"/>
        <v/>
      </c>
      <c r="AL31" s="185" t="str">
        <f t="shared" si="29"/>
        <v/>
      </c>
      <c r="AM31" s="185" t="str">
        <f t="shared" si="30"/>
        <v/>
      </c>
      <c r="AN31" s="185" t="str">
        <f t="shared" si="31"/>
        <v/>
      </c>
      <c r="AO31" s="132"/>
    </row>
    <row r="32" spans="1:41" s="8" customFormat="1" ht="24" customHeight="1" x14ac:dyDescent="0.2">
      <c r="A32" s="125"/>
      <c r="B32" s="100" t="str">
        <f>IF(C32="","",COUNT($C$12:C32))</f>
        <v/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32"/>
      <c r="O32" s="125"/>
      <c r="P32" s="141">
        <f>IF(Q32="","",COUNT($Q$12:Q32))</f>
        <v>20</v>
      </c>
      <c r="Q32" s="185">
        <f t="shared" si="12"/>
        <v>0</v>
      </c>
      <c r="R32" s="185">
        <f t="shared" si="13"/>
        <v>0</v>
      </c>
      <c r="S32" s="185">
        <f t="shared" si="14"/>
        <v>0</v>
      </c>
      <c r="T32" s="185">
        <f t="shared" si="15"/>
        <v>0</v>
      </c>
      <c r="U32" s="185">
        <f t="shared" si="16"/>
        <v>0</v>
      </c>
      <c r="V32" s="185" t="str">
        <f t="shared" si="17"/>
        <v/>
      </c>
      <c r="W32" s="185" t="str">
        <f t="shared" si="18"/>
        <v/>
      </c>
      <c r="X32" s="185" t="str">
        <f t="shared" si="19"/>
        <v/>
      </c>
      <c r="Y32" s="185" t="str">
        <f t="shared" si="20"/>
        <v/>
      </c>
      <c r="Z32" s="185" t="str">
        <f t="shared" si="21"/>
        <v/>
      </c>
      <c r="AA32" s="132"/>
      <c r="AC32" s="125"/>
      <c r="AD32" s="100" t="str">
        <f>IF(AE32="","",COUNT($AE$12:AE32))</f>
        <v/>
      </c>
      <c r="AE32" s="185" t="str">
        <f t="shared" si="22"/>
        <v/>
      </c>
      <c r="AF32" s="185" t="str">
        <f t="shared" si="23"/>
        <v/>
      </c>
      <c r="AG32" s="185" t="str">
        <f t="shared" si="24"/>
        <v/>
      </c>
      <c r="AH32" s="185" t="str">
        <f t="shared" si="25"/>
        <v/>
      </c>
      <c r="AI32" s="185" t="str">
        <f t="shared" si="26"/>
        <v/>
      </c>
      <c r="AJ32" s="185" t="str">
        <f t="shared" si="27"/>
        <v/>
      </c>
      <c r="AK32" s="185" t="str">
        <f t="shared" si="28"/>
        <v/>
      </c>
      <c r="AL32" s="185" t="str">
        <f t="shared" si="29"/>
        <v/>
      </c>
      <c r="AM32" s="185" t="str">
        <f t="shared" si="30"/>
        <v/>
      </c>
      <c r="AN32" s="185" t="str">
        <f t="shared" si="31"/>
        <v/>
      </c>
      <c r="AO32" s="132"/>
    </row>
    <row r="33" spans="1:41" s="8" customFormat="1" ht="24" customHeight="1" x14ac:dyDescent="0.2">
      <c r="A33" s="125"/>
      <c r="B33" s="100" t="str">
        <f>IF(C33="","",COUNT($C$12:C33))</f>
        <v/>
      </c>
      <c r="C33" s="131"/>
      <c r="D33" s="132"/>
      <c r="E33" s="131"/>
      <c r="F33" s="131"/>
      <c r="G33" s="131"/>
      <c r="H33" s="131"/>
      <c r="I33" s="131"/>
      <c r="J33" s="131"/>
      <c r="K33" s="131"/>
      <c r="L33" s="131"/>
      <c r="M33" s="132"/>
      <c r="O33" s="125"/>
      <c r="P33" s="141"/>
      <c r="Q33" s="131"/>
      <c r="R33" s="131"/>
      <c r="S33" s="131"/>
      <c r="T33" s="131"/>
      <c r="U33" s="132"/>
      <c r="V33" s="131"/>
      <c r="W33" s="131"/>
      <c r="X33" s="131"/>
      <c r="Y33" s="131"/>
      <c r="Z33" s="131"/>
      <c r="AA33" s="132"/>
      <c r="AC33" s="125"/>
      <c r="AD33" s="100"/>
      <c r="AE33" s="131"/>
      <c r="AF33" s="131"/>
      <c r="AG33" s="131"/>
      <c r="AH33" s="131"/>
      <c r="AI33" s="132"/>
      <c r="AJ33" s="131"/>
      <c r="AK33" s="131"/>
      <c r="AL33" s="131"/>
      <c r="AM33" s="131"/>
      <c r="AN33" s="131"/>
      <c r="AO33" s="132"/>
    </row>
    <row r="34" spans="1:41" s="8" customFormat="1" ht="24" customHeight="1" x14ac:dyDescent="0.2">
      <c r="A34" s="125"/>
      <c r="B34" s="100" t="str">
        <f>IF(C34="","",COUNT($C$12:C34))</f>
        <v/>
      </c>
      <c r="C34" s="131"/>
      <c r="D34" s="132"/>
      <c r="E34" s="131"/>
      <c r="F34" s="131"/>
      <c r="G34" s="131"/>
      <c r="H34" s="131"/>
      <c r="I34" s="131"/>
      <c r="J34" s="131"/>
      <c r="K34" s="131"/>
      <c r="L34" s="131"/>
      <c r="M34" s="132"/>
      <c r="O34" s="125"/>
      <c r="P34" s="141"/>
      <c r="Q34" s="131"/>
      <c r="R34" s="131"/>
      <c r="S34" s="131"/>
      <c r="T34" s="131"/>
      <c r="U34" s="132"/>
      <c r="V34" s="131"/>
      <c r="W34" s="131"/>
      <c r="X34" s="131"/>
      <c r="Y34" s="131"/>
      <c r="Z34" s="131"/>
      <c r="AA34" s="132"/>
      <c r="AC34" s="125"/>
      <c r="AD34" s="100"/>
      <c r="AE34" s="131"/>
      <c r="AF34" s="131"/>
      <c r="AG34" s="131"/>
      <c r="AH34" s="131"/>
      <c r="AI34" s="132"/>
      <c r="AJ34" s="131"/>
      <c r="AK34" s="131"/>
      <c r="AL34" s="131"/>
      <c r="AM34" s="131"/>
      <c r="AN34" s="131"/>
      <c r="AO34" s="132"/>
    </row>
    <row r="35" spans="1:41" s="8" customFormat="1" ht="24" customHeight="1" x14ac:dyDescent="0.2">
      <c r="A35" s="125"/>
      <c r="B35" s="100" t="str">
        <f>IF(C35="","",COUNT($C$12:C35))</f>
        <v/>
      </c>
      <c r="C35" s="131"/>
      <c r="D35" s="132"/>
      <c r="E35" s="131"/>
      <c r="F35" s="131"/>
      <c r="G35" s="131"/>
      <c r="H35" s="131"/>
      <c r="I35" s="131"/>
      <c r="J35" s="131"/>
      <c r="K35" s="131"/>
      <c r="L35" s="131"/>
      <c r="M35" s="132"/>
      <c r="O35" s="125"/>
      <c r="P35" s="141"/>
      <c r="Q35" s="131"/>
      <c r="R35" s="131"/>
      <c r="S35" s="131"/>
      <c r="T35" s="131"/>
      <c r="U35" s="132"/>
      <c r="V35" s="131"/>
      <c r="W35" s="131"/>
      <c r="X35" s="131"/>
      <c r="Y35" s="131"/>
      <c r="Z35" s="131"/>
      <c r="AA35" s="132"/>
      <c r="AC35" s="125"/>
      <c r="AD35" s="100"/>
      <c r="AE35" s="131"/>
      <c r="AF35" s="131"/>
      <c r="AG35" s="131"/>
      <c r="AH35" s="131"/>
      <c r="AI35" s="132"/>
      <c r="AJ35" s="131"/>
      <c r="AK35" s="131"/>
      <c r="AL35" s="131"/>
      <c r="AM35" s="131"/>
      <c r="AN35" s="131"/>
      <c r="AO35" s="132"/>
    </row>
    <row r="36" spans="1:41" s="8" customFormat="1" ht="24" customHeight="1" x14ac:dyDescent="0.2">
      <c r="A36" s="236" t="s">
        <v>106</v>
      </c>
      <c r="B36" s="236"/>
      <c r="C36" s="129">
        <f>IF(SUM(C12:C21)=0,"",AVERAGE(C12:C21))</f>
        <v>69.835000000000008</v>
      </c>
      <c r="D36" s="129">
        <f t="shared" ref="D36:L36" si="32">IF(SUM(D12:D21)=0,"",AVERAGE(D12:D21))</f>
        <v>68.63000000000001</v>
      </c>
      <c r="E36" s="129">
        <f t="shared" si="32"/>
        <v>68.275000000000006</v>
      </c>
      <c r="F36" s="129">
        <f t="shared" si="32"/>
        <v>68.53</v>
      </c>
      <c r="G36" s="129">
        <f t="shared" si="32"/>
        <v>69.450000000000017</v>
      </c>
      <c r="H36" s="129" t="str">
        <f t="shared" si="32"/>
        <v/>
      </c>
      <c r="I36" s="129" t="str">
        <f t="shared" si="32"/>
        <v/>
      </c>
      <c r="J36" s="129" t="str">
        <f t="shared" si="32"/>
        <v/>
      </c>
      <c r="K36" s="129" t="str">
        <f t="shared" si="32"/>
        <v/>
      </c>
      <c r="L36" s="129" t="str">
        <f t="shared" si="32"/>
        <v/>
      </c>
      <c r="M36" s="129" t="str">
        <f t="shared" ref="M36" si="33">IF(SUM(M12:M35)=0,"",AVERAGE(M12:M35))</f>
        <v/>
      </c>
      <c r="O36" s="237" t="str">
        <f>+$A$36</f>
        <v>Ortalama, Xort:</v>
      </c>
      <c r="P36" s="237"/>
      <c r="Q36" s="129">
        <f>IF(SUM(Q12:Q21)=0,"",AVERAGE(Q12:Q21))</f>
        <v>1600</v>
      </c>
      <c r="R36" s="129">
        <f t="shared" ref="R36:Z36" si="34">IF(SUM(R12:R21)=0,"",AVERAGE(R12:R21))</f>
        <v>1600</v>
      </c>
      <c r="S36" s="129">
        <f t="shared" si="34"/>
        <v>1600</v>
      </c>
      <c r="T36" s="129">
        <f t="shared" si="34"/>
        <v>1600</v>
      </c>
      <c r="U36" s="129">
        <f t="shared" si="34"/>
        <v>1600</v>
      </c>
      <c r="V36" s="129" t="str">
        <f t="shared" si="34"/>
        <v/>
      </c>
      <c r="W36" s="129" t="str">
        <f t="shared" si="34"/>
        <v/>
      </c>
      <c r="X36" s="129" t="str">
        <f t="shared" si="34"/>
        <v/>
      </c>
      <c r="Y36" s="129" t="str">
        <f t="shared" si="34"/>
        <v/>
      </c>
      <c r="Z36" s="129" t="str">
        <f t="shared" si="34"/>
        <v/>
      </c>
      <c r="AA36" s="129" t="str">
        <f t="shared" ref="AA36" si="35">IF(SUM(AA12:AA35)=0,"",AVERAGE(AA12:AA35))</f>
        <v/>
      </c>
      <c r="AC36" s="237" t="str">
        <f>+$A$36</f>
        <v>Ortalama, Xort:</v>
      </c>
      <c r="AD36" s="237"/>
      <c r="AE36" s="129" t="str">
        <f>IF(SUM(AE12:AE21)=0,"",AVERAGE(AE12:AE21))</f>
        <v/>
      </c>
      <c r="AF36" s="129" t="str">
        <f t="shared" ref="AF36:AN36" si="36">IF(SUM(AF12:AF21)=0,"",AVERAGE(AF12:AF21))</f>
        <v/>
      </c>
      <c r="AG36" s="129" t="str">
        <f t="shared" si="36"/>
        <v/>
      </c>
      <c r="AH36" s="129" t="str">
        <f t="shared" si="36"/>
        <v/>
      </c>
      <c r="AI36" s="129" t="str">
        <f t="shared" si="36"/>
        <v/>
      </c>
      <c r="AJ36" s="129" t="str">
        <f t="shared" si="36"/>
        <v/>
      </c>
      <c r="AK36" s="129" t="str">
        <f t="shared" si="36"/>
        <v/>
      </c>
      <c r="AL36" s="129" t="str">
        <f t="shared" si="36"/>
        <v/>
      </c>
      <c r="AM36" s="129" t="str">
        <f t="shared" si="36"/>
        <v/>
      </c>
      <c r="AN36" s="129" t="str">
        <f t="shared" si="36"/>
        <v/>
      </c>
      <c r="AO36" s="129" t="str">
        <f t="shared" ref="AO36" si="37">IF(SUM(AO12:AO35)=0,"",AVERAGE(AO12:AO35))</f>
        <v/>
      </c>
    </row>
    <row r="37" spans="1:41" s="8" customFormat="1" ht="24" customHeight="1" x14ac:dyDescent="0.2">
      <c r="A37" s="238" t="s">
        <v>107</v>
      </c>
      <c r="B37" s="238"/>
      <c r="C37" s="129">
        <f>IF(SUM(C12:C21)=0,"",STDEV(C12:C21))</f>
        <v>1.369113663003267</v>
      </c>
      <c r="D37" s="129">
        <f t="shared" ref="D37:L37" si="38">IF(SUM(D12:D21)=0,"",STDEV(D12:D21))</f>
        <v>1.2083505745896388</v>
      </c>
      <c r="E37" s="129">
        <f t="shared" si="38"/>
        <v>1.73897319639429</v>
      </c>
      <c r="F37" s="129">
        <f t="shared" si="38"/>
        <v>1.5642179444622735</v>
      </c>
      <c r="G37" s="129">
        <f t="shared" si="38"/>
        <v>1.9828430766620602</v>
      </c>
      <c r="H37" s="129" t="str">
        <f t="shared" si="38"/>
        <v/>
      </c>
      <c r="I37" s="129" t="str">
        <f t="shared" si="38"/>
        <v/>
      </c>
      <c r="J37" s="129" t="str">
        <f t="shared" si="38"/>
        <v/>
      </c>
      <c r="K37" s="129" t="str">
        <f t="shared" si="38"/>
        <v/>
      </c>
      <c r="L37" s="129" t="str">
        <f t="shared" si="38"/>
        <v/>
      </c>
      <c r="M37" s="129" t="str">
        <f t="shared" ref="M37" si="39">IF(SUM(M12:M35)=0,"",STDEV(M12:M35))</f>
        <v/>
      </c>
      <c r="O37" s="239" t="str">
        <f>+$A$37</f>
        <v>Standart Sapma, sr :</v>
      </c>
      <c r="P37" s="239"/>
      <c r="Q37" s="129">
        <f>IF(SUM(Q12:Q21)=0,"",STDEV(Q12:Q21))</f>
        <v>0</v>
      </c>
      <c r="R37" s="129">
        <f t="shared" ref="R37:Z37" si="40">IF(SUM(R12:R21)=0,"",STDEV(R12:R21))</f>
        <v>0</v>
      </c>
      <c r="S37" s="129">
        <f t="shared" si="40"/>
        <v>0</v>
      </c>
      <c r="T37" s="129">
        <f t="shared" si="40"/>
        <v>0</v>
      </c>
      <c r="U37" s="129">
        <f t="shared" si="40"/>
        <v>0</v>
      </c>
      <c r="V37" s="129" t="str">
        <f t="shared" si="40"/>
        <v/>
      </c>
      <c r="W37" s="129" t="str">
        <f t="shared" si="40"/>
        <v/>
      </c>
      <c r="X37" s="129" t="str">
        <f t="shared" si="40"/>
        <v/>
      </c>
      <c r="Y37" s="129" t="str">
        <f t="shared" si="40"/>
        <v/>
      </c>
      <c r="Z37" s="129" t="str">
        <f t="shared" si="40"/>
        <v/>
      </c>
      <c r="AA37" s="129" t="str">
        <f t="shared" ref="AA37" si="41">IF(SUM(AA12:AA35)=0,"",STDEV(AA12:AA35))</f>
        <v/>
      </c>
      <c r="AC37" s="239" t="str">
        <f>+$A$37</f>
        <v>Standart Sapma, sr :</v>
      </c>
      <c r="AD37" s="239"/>
      <c r="AE37" s="129" t="str">
        <f>IF(SUM(AE12:AE21)=0,"",STDEV(AE12:AE21))</f>
        <v/>
      </c>
      <c r="AF37" s="129" t="str">
        <f t="shared" ref="AF37:AN37" si="42">IF(SUM(AF12:AF21)=0,"",STDEV(AF12:AF21))</f>
        <v/>
      </c>
      <c r="AG37" s="129" t="str">
        <f t="shared" si="42"/>
        <v/>
      </c>
      <c r="AH37" s="129" t="str">
        <f t="shared" si="42"/>
        <v/>
      </c>
      <c r="AI37" s="129" t="str">
        <f t="shared" si="42"/>
        <v/>
      </c>
      <c r="AJ37" s="129" t="str">
        <f t="shared" si="42"/>
        <v/>
      </c>
      <c r="AK37" s="129" t="str">
        <f t="shared" si="42"/>
        <v/>
      </c>
      <c r="AL37" s="129" t="str">
        <f t="shared" si="42"/>
        <v/>
      </c>
      <c r="AM37" s="129" t="str">
        <f t="shared" si="42"/>
        <v/>
      </c>
      <c r="AN37" s="129" t="str">
        <f t="shared" si="42"/>
        <v/>
      </c>
      <c r="AO37" s="129" t="str">
        <f t="shared" ref="AO37" si="43">IF(SUM(AO12:AO35)=0,"",STDEV(AO12:AO35))</f>
        <v/>
      </c>
    </row>
    <row r="38" spans="1:41" s="8" customFormat="1" ht="24" customHeight="1" x14ac:dyDescent="0.2">
      <c r="A38" s="234" t="s">
        <v>105</v>
      </c>
      <c r="B38" s="234"/>
      <c r="C38" s="129">
        <f>+IF(C37="","",C37*100/C36)</f>
        <v>1.9604978349012199</v>
      </c>
      <c r="D38" s="129">
        <f t="shared" ref="D38:M38" si="44">+IF(D37="","",D37*100/D36)</f>
        <v>1.760674012224448</v>
      </c>
      <c r="E38" s="129">
        <f t="shared" si="44"/>
        <v>2.5470131034702161</v>
      </c>
      <c r="F38" s="129">
        <f t="shared" si="44"/>
        <v>2.2825301976685735</v>
      </c>
      <c r="G38" s="129">
        <f t="shared" si="44"/>
        <v>2.8550656251433546</v>
      </c>
      <c r="H38" s="129" t="str">
        <f t="shared" si="44"/>
        <v/>
      </c>
      <c r="I38" s="129" t="str">
        <f t="shared" si="44"/>
        <v/>
      </c>
      <c r="J38" s="129" t="str">
        <f t="shared" si="44"/>
        <v/>
      </c>
      <c r="K38" s="129" t="str">
        <f t="shared" si="44"/>
        <v/>
      </c>
      <c r="L38" s="129" t="str">
        <f t="shared" si="44"/>
        <v/>
      </c>
      <c r="M38" s="129" t="str">
        <f t="shared" si="44"/>
        <v/>
      </c>
      <c r="O38" s="235" t="str">
        <f>+$A$38</f>
        <v>Standart Sapmanın Yüzdesi %sr :</v>
      </c>
      <c r="P38" s="235"/>
      <c r="Q38" s="129">
        <f t="shared" ref="Q38:AA38" si="45">+IF(Q37="","",Q37*100/Q36)</f>
        <v>0</v>
      </c>
      <c r="R38" s="129">
        <f t="shared" si="45"/>
        <v>0</v>
      </c>
      <c r="S38" s="129">
        <f t="shared" si="45"/>
        <v>0</v>
      </c>
      <c r="T38" s="129">
        <f t="shared" si="45"/>
        <v>0</v>
      </c>
      <c r="U38" s="129">
        <f t="shared" si="45"/>
        <v>0</v>
      </c>
      <c r="V38" s="129" t="str">
        <f t="shared" si="45"/>
        <v/>
      </c>
      <c r="W38" s="129" t="str">
        <f t="shared" si="45"/>
        <v/>
      </c>
      <c r="X38" s="129" t="str">
        <f t="shared" si="45"/>
        <v/>
      </c>
      <c r="Y38" s="129" t="str">
        <f t="shared" si="45"/>
        <v/>
      </c>
      <c r="Z38" s="129" t="str">
        <f t="shared" si="45"/>
        <v/>
      </c>
      <c r="AA38" s="129" t="str">
        <f t="shared" si="45"/>
        <v/>
      </c>
      <c r="AC38" s="235" t="str">
        <f>+$A$38</f>
        <v>Standart Sapmanın Yüzdesi %sr :</v>
      </c>
      <c r="AD38" s="235"/>
      <c r="AE38" s="129" t="str">
        <f t="shared" ref="AE38:AO38" si="46">+IF(AE37="","",AE37*100/AE36)</f>
        <v/>
      </c>
      <c r="AF38" s="129" t="str">
        <f t="shared" si="46"/>
        <v/>
      </c>
      <c r="AG38" s="129" t="str">
        <f t="shared" si="46"/>
        <v/>
      </c>
      <c r="AH38" s="129" t="str">
        <f t="shared" si="46"/>
        <v/>
      </c>
      <c r="AI38" s="129" t="str">
        <f t="shared" si="46"/>
        <v/>
      </c>
      <c r="AJ38" s="129" t="str">
        <f t="shared" si="46"/>
        <v/>
      </c>
      <c r="AK38" s="129" t="str">
        <f t="shared" si="46"/>
        <v/>
      </c>
      <c r="AL38" s="129" t="str">
        <f t="shared" si="46"/>
        <v/>
      </c>
      <c r="AM38" s="129" t="str">
        <f t="shared" si="46"/>
        <v/>
      </c>
      <c r="AN38" s="129" t="str">
        <f t="shared" si="46"/>
        <v/>
      </c>
      <c r="AO38" s="129" t="str">
        <f t="shared" si="46"/>
        <v/>
      </c>
    </row>
    <row r="39" spans="1:41" s="8" customFormat="1" ht="24" customHeight="1" x14ac:dyDescent="0.2">
      <c r="A39" s="247" t="s">
        <v>72</v>
      </c>
      <c r="B39" s="248"/>
      <c r="C39" s="129">
        <f>+IF(C12="","",(MAX(C12:C17)-MIN(C12:C17))*100/AVERAGE(C12:C17))</f>
        <v>3.8881555262210523</v>
      </c>
      <c r="D39" s="129">
        <f t="shared" ref="D39:M39" si="47">+IF(D12="","",(MAX(D12:D17)-MIN(D12:D17))*100/AVERAGE(D12:D17))</f>
        <v>3.672869735553379</v>
      </c>
      <c r="E39" s="129">
        <f t="shared" si="47"/>
        <v>9.1765569558301632</v>
      </c>
      <c r="F39" s="129">
        <f t="shared" si="47"/>
        <v>6.2168674698795137</v>
      </c>
      <c r="G39" s="129">
        <f t="shared" si="47"/>
        <v>7.8665077473182352</v>
      </c>
      <c r="H39" s="129" t="str">
        <f t="shared" si="47"/>
        <v/>
      </c>
      <c r="I39" s="129" t="str">
        <f t="shared" si="47"/>
        <v/>
      </c>
      <c r="J39" s="129" t="str">
        <f t="shared" si="47"/>
        <v/>
      </c>
      <c r="K39" s="129" t="str">
        <f t="shared" si="47"/>
        <v/>
      </c>
      <c r="L39" s="129" t="str">
        <f t="shared" si="47"/>
        <v/>
      </c>
      <c r="M39" s="129" t="str">
        <f t="shared" si="47"/>
        <v/>
      </c>
      <c r="O39" s="249" t="str">
        <f>+$A$39</f>
        <v>(Mak - Min)*100/Ort. %r :</v>
      </c>
      <c r="P39" s="250"/>
      <c r="Q39" s="129">
        <f>+IF(Q12="","",(MAX(Q12:Q17)-MIN(Q12:Q17))*100/AVERAGE(Q12:Q17))</f>
        <v>0</v>
      </c>
      <c r="R39" s="129">
        <f t="shared" ref="R39:AA39" si="48">+IF(R12="","",(MAX(R12:R17)-MIN(R12:R17))*100/AVERAGE(R12:R17))</f>
        <v>0</v>
      </c>
      <c r="S39" s="129">
        <f t="shared" si="48"/>
        <v>0</v>
      </c>
      <c r="T39" s="129">
        <f t="shared" si="48"/>
        <v>0</v>
      </c>
      <c r="U39" s="129">
        <f t="shared" si="48"/>
        <v>0</v>
      </c>
      <c r="V39" s="129" t="str">
        <f t="shared" si="48"/>
        <v/>
      </c>
      <c r="W39" s="129" t="str">
        <f t="shared" si="48"/>
        <v/>
      </c>
      <c r="X39" s="129" t="str">
        <f t="shared" si="48"/>
        <v/>
      </c>
      <c r="Y39" s="129" t="str">
        <f t="shared" si="48"/>
        <v/>
      </c>
      <c r="Z39" s="129" t="str">
        <f t="shared" si="48"/>
        <v/>
      </c>
      <c r="AA39" s="129" t="str">
        <f t="shared" si="48"/>
        <v/>
      </c>
      <c r="AC39" s="249" t="str">
        <f>+$A$39</f>
        <v>(Mak - Min)*100/Ort. %r :</v>
      </c>
      <c r="AD39" s="250"/>
      <c r="AE39" s="129" t="str">
        <f>+IF(AE12="","",(MAX(AE12:AE17)-MIN(AE12:AE17))*100/AVERAGE(AE12:AE17))</f>
        <v/>
      </c>
      <c r="AF39" s="129" t="str">
        <f t="shared" ref="AF39:AO39" si="49">+IF(AF12="","",(MAX(AF12:AF17)-MIN(AF12:AF17))*100/AVERAGE(AF12:AF17))</f>
        <v/>
      </c>
      <c r="AG39" s="129" t="str">
        <f t="shared" si="49"/>
        <v/>
      </c>
      <c r="AH39" s="129" t="str">
        <f t="shared" si="49"/>
        <v/>
      </c>
      <c r="AI39" s="129" t="str">
        <f t="shared" si="49"/>
        <v/>
      </c>
      <c r="AJ39" s="129" t="str">
        <f t="shared" si="49"/>
        <v/>
      </c>
      <c r="AK39" s="129" t="str">
        <f t="shared" si="49"/>
        <v/>
      </c>
      <c r="AL39" s="129" t="str">
        <f t="shared" si="49"/>
        <v/>
      </c>
      <c r="AM39" s="129" t="str">
        <f t="shared" si="49"/>
        <v/>
      </c>
      <c r="AN39" s="129" t="str">
        <f t="shared" si="49"/>
        <v/>
      </c>
      <c r="AO39" s="129" t="str">
        <f t="shared" si="49"/>
        <v/>
      </c>
    </row>
    <row r="40" spans="1:41" s="8" customFormat="1" ht="30.75" customHeight="1" x14ac:dyDescent="0.2">
      <c r="A40" s="238" t="s">
        <v>35</v>
      </c>
      <c r="B40" s="238"/>
      <c r="C40" s="129">
        <f>IF(SUM(C12:M35)=0,"",AVERAGE(C12:M35))</f>
        <v>68.944000000000017</v>
      </c>
      <c r="D40" s="129"/>
      <c r="E40" s="129"/>
      <c r="F40" s="129"/>
      <c r="G40" s="129"/>
      <c r="H40" s="129"/>
      <c r="I40" s="130"/>
      <c r="J40" s="243" t="s">
        <v>52</v>
      </c>
      <c r="K40" s="244"/>
      <c r="L40" s="245"/>
      <c r="M40" s="137">
        <f>IF(SUM(C12:M21)=0,"",STDEV(C12:M21))</f>
        <v>1.6432185937783126</v>
      </c>
      <c r="O40" s="239" t="str">
        <f>+$A$40</f>
        <v>Tüm Deney Sonuçları Ortalama:</v>
      </c>
      <c r="P40" s="239"/>
      <c r="Q40" s="129">
        <f>IF(SUM(Q12:AA35)=0,"",AVERAGE(Q12:AA35))</f>
        <v>800</v>
      </c>
      <c r="R40" s="129"/>
      <c r="S40" s="129"/>
      <c r="T40" s="129"/>
      <c r="U40" s="129"/>
      <c r="V40" s="129"/>
      <c r="W40" s="130"/>
      <c r="X40" s="246" t="str">
        <f>+$J$40</f>
        <v>Tüm Deney Sonuçları Standard Sapma:</v>
      </c>
      <c r="Y40" s="246"/>
      <c r="Z40" s="170"/>
      <c r="AA40" s="137">
        <f>IF(SUM(Q12:AA21)=0,"",STDEV(Q12:AA21))</f>
        <v>0</v>
      </c>
      <c r="AC40" s="239" t="str">
        <f>+$A$40</f>
        <v>Tüm Deney Sonuçları Ortalama:</v>
      </c>
      <c r="AD40" s="239"/>
      <c r="AE40" s="129" t="str">
        <f>IF(SUM(AE12:AO35)=0,"",AVERAGE(AE12:AO35))</f>
        <v/>
      </c>
      <c r="AF40" s="129"/>
      <c r="AG40" s="129"/>
      <c r="AH40" s="129"/>
      <c r="AI40" s="129"/>
      <c r="AJ40" s="129"/>
      <c r="AK40" s="130"/>
      <c r="AL40" s="246" t="str">
        <f>+$J$40</f>
        <v>Tüm Deney Sonuçları Standard Sapma:</v>
      </c>
      <c r="AM40" s="246"/>
      <c r="AN40" s="170"/>
      <c r="AO40" s="137" t="str">
        <f>IF(SUM(AE12:AO21)=0,"",STDEV(AE12:AO21))</f>
        <v/>
      </c>
    </row>
    <row r="41" spans="1:41" s="8" customFormat="1" ht="30.75" customHeight="1" x14ac:dyDescent="0.2">
      <c r="A41" s="238"/>
      <c r="B41" s="238"/>
      <c r="C41" s="129"/>
      <c r="D41" s="129"/>
      <c r="E41" s="129"/>
      <c r="F41" s="129"/>
      <c r="G41" s="129"/>
      <c r="H41" s="129"/>
      <c r="I41" s="130"/>
      <c r="J41" s="243" t="s">
        <v>120</v>
      </c>
      <c r="K41" s="244"/>
      <c r="L41" s="245"/>
      <c r="M41" s="137">
        <f>IF(M40="","",M40*100/C40)</f>
        <v>2.3834105850810978</v>
      </c>
      <c r="O41" s="239"/>
      <c r="P41" s="239"/>
      <c r="Q41" s="129"/>
      <c r="R41" s="129"/>
      <c r="S41" s="129"/>
      <c r="T41" s="129"/>
      <c r="U41" s="129"/>
      <c r="V41" s="129"/>
      <c r="W41" s="130"/>
      <c r="X41" s="241" t="str">
        <f>+$J$41</f>
        <v>Tüm deney sonuçları standard sapma %sr :</v>
      </c>
      <c r="Y41" s="242"/>
      <c r="Z41" s="169"/>
      <c r="AA41" s="137">
        <f>IF(AA40="","",AA40*100/Q40)</f>
        <v>0</v>
      </c>
      <c r="AC41" s="239"/>
      <c r="AD41" s="239"/>
      <c r="AE41" s="129"/>
      <c r="AF41" s="129"/>
      <c r="AG41" s="129"/>
      <c r="AH41" s="129"/>
      <c r="AI41" s="129"/>
      <c r="AJ41" s="129"/>
      <c r="AK41" s="130"/>
      <c r="AL41" s="241" t="str">
        <f>+$J$41</f>
        <v>Tüm deney sonuçları standard sapma %sr :</v>
      </c>
      <c r="AM41" s="242"/>
      <c r="AN41" s="169"/>
      <c r="AO41" s="137" t="str">
        <f>IF(AO40="","",AO40*100/AE40)</f>
        <v/>
      </c>
    </row>
    <row r="42" spans="1:41" x14ac:dyDescent="0.2">
      <c r="A42" s="252" t="s">
        <v>124</v>
      </c>
      <c r="B42" s="252"/>
      <c r="C42" s="252"/>
      <c r="D42" s="251"/>
      <c r="E42" s="251"/>
      <c r="F42" s="138"/>
      <c r="G42" s="138"/>
      <c r="H42" s="138"/>
      <c r="I42" s="138"/>
      <c r="J42" s="138"/>
      <c r="K42" s="138"/>
      <c r="L42" s="138"/>
      <c r="M42" s="138"/>
      <c r="O42" s="138" t="str">
        <f>+A42</f>
        <v>F 0 16 00 67/Rev06/0222</v>
      </c>
      <c r="P42" s="138"/>
      <c r="Q42" s="138"/>
      <c r="R42" s="240">
        <f>+D42</f>
        <v>0</v>
      </c>
      <c r="S42" s="240"/>
      <c r="T42" s="139"/>
      <c r="U42" s="139"/>
      <c r="V42" s="139"/>
      <c r="W42" s="140"/>
      <c r="X42" s="140"/>
      <c r="Y42" s="140"/>
      <c r="Z42" s="140"/>
      <c r="AA42" s="140"/>
      <c r="AC42" s="138" t="str">
        <f>+A42</f>
        <v>F 0 16 00 67/Rev06/0222</v>
      </c>
      <c r="AD42" s="138"/>
      <c r="AE42" s="138"/>
      <c r="AF42" s="240">
        <f>+D42</f>
        <v>0</v>
      </c>
      <c r="AG42" s="240"/>
      <c r="AH42" s="139"/>
      <c r="AI42" s="139"/>
      <c r="AJ42" s="139"/>
      <c r="AK42" s="140"/>
      <c r="AL42" s="140"/>
      <c r="AM42" s="140"/>
      <c r="AN42" s="140"/>
      <c r="AO42" s="140"/>
    </row>
    <row r="43" spans="1:4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O43" s="99"/>
      <c r="P43" s="99"/>
      <c r="Q43" s="99"/>
      <c r="R43" s="99"/>
      <c r="S43" s="99"/>
      <c r="T43" s="99"/>
      <c r="U43" s="99"/>
      <c r="V43" s="99"/>
      <c r="AC43" s="99"/>
      <c r="AD43" s="99"/>
      <c r="AE43" s="99"/>
      <c r="AF43" s="99"/>
      <c r="AG43" s="99"/>
      <c r="AH43" s="99"/>
      <c r="AI43" s="99"/>
      <c r="AJ43" s="99"/>
    </row>
  </sheetData>
  <mergeCells count="85">
    <mergeCell ref="A39:B39"/>
    <mergeCell ref="O39:P39"/>
    <mergeCell ref="AC39:AD39"/>
    <mergeCell ref="D42:E42"/>
    <mergeCell ref="R42:S42"/>
    <mergeCell ref="A42:C42"/>
    <mergeCell ref="AL41:AM41"/>
    <mergeCell ref="A40:B40"/>
    <mergeCell ref="O40:P40"/>
    <mergeCell ref="X40:Y40"/>
    <mergeCell ref="AC40:AD40"/>
    <mergeCell ref="AL40:AM40"/>
    <mergeCell ref="J40:L40"/>
    <mergeCell ref="AF42:AG42"/>
    <mergeCell ref="A41:B41"/>
    <mergeCell ref="O41:P41"/>
    <mergeCell ref="X41:Y41"/>
    <mergeCell ref="AC41:AD41"/>
    <mergeCell ref="J41:L41"/>
    <mergeCell ref="A38:B38"/>
    <mergeCell ref="O38:P38"/>
    <mergeCell ref="AC38:AD38"/>
    <mergeCell ref="A9:B9"/>
    <mergeCell ref="C9:M9"/>
    <mergeCell ref="O9:P9"/>
    <mergeCell ref="Q9:AA9"/>
    <mergeCell ref="AC9:AD9"/>
    <mergeCell ref="A36:B36"/>
    <mergeCell ref="O36:P36"/>
    <mergeCell ref="AC36:AD36"/>
    <mergeCell ref="A37:B37"/>
    <mergeCell ref="O37:P37"/>
    <mergeCell ref="AC37:AD37"/>
    <mergeCell ref="AE9:AO9"/>
    <mergeCell ref="A10:B10"/>
    <mergeCell ref="C10:M10"/>
    <mergeCell ref="O10:P10"/>
    <mergeCell ref="Q10:AA10"/>
    <mergeCell ref="AC10:AD10"/>
    <mergeCell ref="AE10:AO10"/>
    <mergeCell ref="AE7:AO7"/>
    <mergeCell ref="A8:B8"/>
    <mergeCell ref="C8:M8"/>
    <mergeCell ref="O8:P8"/>
    <mergeCell ref="Q8:AA8"/>
    <mergeCell ref="AC8:AD8"/>
    <mergeCell ref="AE8:AO8"/>
    <mergeCell ref="A7:B7"/>
    <mergeCell ref="C7:M7"/>
    <mergeCell ref="O7:P7"/>
    <mergeCell ref="Q7:AA7"/>
    <mergeCell ref="AC7:AD7"/>
    <mergeCell ref="A6:B6"/>
    <mergeCell ref="C6:M6"/>
    <mergeCell ref="O6:P6"/>
    <mergeCell ref="Q6:AA6"/>
    <mergeCell ref="AC6:AD6"/>
    <mergeCell ref="AE6:AO6"/>
    <mergeCell ref="AC1:AC4"/>
    <mergeCell ref="AD1:AK1"/>
    <mergeCell ref="AL1:AM1"/>
    <mergeCell ref="A5:M5"/>
    <mergeCell ref="O5:AA5"/>
    <mergeCell ref="AC5:AO5"/>
    <mergeCell ref="X1:Y1"/>
    <mergeCell ref="J3:K3"/>
    <mergeCell ref="P3:W4"/>
    <mergeCell ref="X3:Y3"/>
    <mergeCell ref="B3:I4"/>
    <mergeCell ref="X2:Y2"/>
    <mergeCell ref="X4:Y4"/>
    <mergeCell ref="A1:A4"/>
    <mergeCell ref="B1:I1"/>
    <mergeCell ref="J1:K1"/>
    <mergeCell ref="O1:O4"/>
    <mergeCell ref="P1:W1"/>
    <mergeCell ref="B2:I2"/>
    <mergeCell ref="J2:K2"/>
    <mergeCell ref="P2:W2"/>
    <mergeCell ref="J4:K4"/>
    <mergeCell ref="AD2:AK2"/>
    <mergeCell ref="AL2:AM2"/>
    <mergeCell ref="AD3:AK4"/>
    <mergeCell ref="AL3:AM3"/>
    <mergeCell ref="AL4:AM4"/>
  </mergeCells>
  <phoneticPr fontId="1" type="noConversion"/>
  <conditionalFormatting sqref="C38:M39 C37:L37">
    <cfRule type="colorScale" priority="12">
      <colorScale>
        <cfvo type="min"/>
        <cfvo type="max"/>
        <color theme="0"/>
        <color rgb="FF00B050"/>
      </colorScale>
    </cfRule>
  </conditionalFormatting>
  <conditionalFormatting sqref="Q38:AA39 Q37:Z37">
    <cfRule type="colorScale" priority="11">
      <colorScale>
        <cfvo type="min"/>
        <cfvo type="max"/>
        <color theme="0"/>
        <color rgb="FF00B050"/>
      </colorScale>
    </cfRule>
  </conditionalFormatting>
  <conditionalFormatting sqref="AE38:AO39 AE37:AN37">
    <cfRule type="colorScale" priority="10">
      <colorScale>
        <cfvo type="min"/>
        <cfvo type="max"/>
        <color theme="0"/>
        <color rgb="FF00B050"/>
      </colorScale>
    </cfRule>
  </conditionalFormatting>
  <conditionalFormatting sqref="C23:C32">
    <cfRule type="colorScale" priority="6">
      <colorScale>
        <cfvo type="min"/>
        <cfvo type="max"/>
        <color rgb="FFFF7128"/>
        <color rgb="FFFFEF9C"/>
      </colorScale>
    </cfRule>
  </conditionalFormatting>
  <conditionalFormatting sqref="D23:L32">
    <cfRule type="colorScale" priority="5">
      <colorScale>
        <cfvo type="min"/>
        <cfvo type="max"/>
        <color rgb="FFFF7128"/>
        <color rgb="FFFFEF9C"/>
      </colorScale>
    </cfRule>
  </conditionalFormatting>
  <conditionalFormatting sqref="Q23:Q32">
    <cfRule type="colorScale" priority="4">
      <colorScale>
        <cfvo type="min"/>
        <cfvo type="max"/>
        <color rgb="FFFF7128"/>
        <color rgb="FFFFEF9C"/>
      </colorScale>
    </cfRule>
  </conditionalFormatting>
  <conditionalFormatting sqref="R23:Z32">
    <cfRule type="colorScale" priority="3">
      <colorScale>
        <cfvo type="min"/>
        <cfvo type="max"/>
        <color rgb="FFFF7128"/>
        <color rgb="FFFFEF9C"/>
      </colorScale>
    </cfRule>
  </conditionalFormatting>
  <conditionalFormatting sqref="AE23:AE32">
    <cfRule type="colorScale" priority="2">
      <colorScale>
        <cfvo type="min"/>
        <cfvo type="max"/>
        <color rgb="FFFF7128"/>
        <color rgb="FFFFEF9C"/>
      </colorScale>
    </cfRule>
  </conditionalFormatting>
  <conditionalFormatting sqref="AF23:AN32">
    <cfRule type="colorScale" priority="1">
      <colorScale>
        <cfvo type="min"/>
        <cfvo type="max"/>
        <color rgb="FFFF7128"/>
        <color rgb="FFFFEF9C"/>
      </colorScale>
    </cfRule>
  </conditionalFormatting>
  <dataValidations count="1">
    <dataValidation allowBlank="1" showInputMessage="1" showErrorMessage="1" prompt="Personel İsmi" sqref="AE11:AO11 Q11:AA11 C11:M11"/>
  </dataValidation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8">
    <tabColor indexed="34"/>
    <pageSetUpPr fitToPage="1"/>
  </sheetPr>
  <dimension ref="A1:AM57"/>
  <sheetViews>
    <sheetView view="pageBreakPreview" topLeftCell="A9" zoomScale="75" zoomScaleNormal="75" zoomScaleSheetLayoutView="75" workbookViewId="0">
      <selection activeCell="AA36" sqref="AA36"/>
    </sheetView>
  </sheetViews>
  <sheetFormatPr defaultColWidth="8.7109375" defaultRowHeight="12.75" x14ac:dyDescent="0.2"/>
  <cols>
    <col min="1" max="1" width="25.4257812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90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91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5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90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91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Değerlendir'!I37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+'Deney Sonuç Verisi Değerlendir'!I37*('Deney Sonuç Verisi Değerlendir'!$I$44/100)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Değerlendir'!$I$12="","",'Deney Sonuç Verisi Değerlendir'!$I$12)</f>
        <v/>
      </c>
      <c r="E36" s="152" t="str">
        <f>IF(+'Deney Sonuç Verisi Değerlendir'!$I$13="","",'Deney Sonuç Verisi Değerlendir'!$I$13)</f>
        <v/>
      </c>
      <c r="F36" s="152" t="str">
        <f>IF(+'Deney Sonuç Verisi Değerlendir'!$I$14="","",'Deney Sonuç Verisi Değerlendir'!$I$14)</f>
        <v/>
      </c>
      <c r="G36" s="152" t="str">
        <f>IF(+'Deney Sonuç Verisi Değerlendir'!$I$15="","",'Deney Sonuç Verisi Değerlendir'!$I$15)</f>
        <v/>
      </c>
      <c r="H36" s="152" t="str">
        <f>IF(+'Deney Sonuç Verisi Değerlendir'!$I$16="","",'Deney Sonuç Verisi Değerlendir'!$I$16)</f>
        <v/>
      </c>
      <c r="I36" s="152" t="str">
        <f>IF(+'Deney Sonuç Verisi Değerlendir'!$I$17="","",'Deney Sonuç Verisi Değerlendir'!$I$17)</f>
        <v/>
      </c>
      <c r="J36" s="152" t="str">
        <f>IF(+'Deney Sonuç Verisi Değerlendir'!$I$18="","",'Deney Sonuç Verisi Değerlendir'!$I$18)</f>
        <v/>
      </c>
      <c r="K36" s="152" t="str">
        <f>IF(+'Deney Sonuç Verisi Değerlendir'!$I$19="","",'Deney Sonuç Verisi Değerlendir'!$I$19)</f>
        <v/>
      </c>
      <c r="L36" s="152" t="str">
        <f>IF(+'Deney Sonuç Verisi Değerlendir'!$I$20="","",'Deney Sonuç Verisi Değerlendir'!$I$20)</f>
        <v/>
      </c>
      <c r="M36" s="152" t="str">
        <f>IF(+'Deney Sonuç Verisi Değerlendir'!$I$21="","",'Deney Sonuç Verisi Değerlendir'!$I$21)</f>
        <v/>
      </c>
      <c r="N36" s="152" t="str">
        <f>IF(+'Deney Sonuç Verisi Değerlendir'!$I$22="","",'Deney Sonuç Verisi Değerlendir'!$I$22)</f>
        <v/>
      </c>
      <c r="O36" s="152" t="str">
        <f>IF(+'Deney Sonuç Verisi Değerlendir'!$I$23="","",'Deney Sonuç Verisi Değerlendir'!$I$23)</f>
        <v/>
      </c>
      <c r="P36" s="152" t="str">
        <f>IF(+'Deney Sonuç Verisi Değerlendir'!$I$24="","",'Deney Sonuç Verisi Değerlendir'!$I$24)</f>
        <v/>
      </c>
      <c r="Q36" s="152" t="str">
        <f>IF(+'Deney Sonuç Verisi Değerlendir'!$I$25="","",'Deney Sonuç Verisi Değerlendir'!$I$25)</f>
        <v/>
      </c>
      <c r="R36" s="152" t="str">
        <f>IF(+'Deney Sonuç Verisi Değerlendir'!$I$26="","",'Deney Sonuç Verisi Değerlendir'!$I$26)</f>
        <v/>
      </c>
      <c r="S36" s="152" t="str">
        <f>IF(+'Deney Sonuç Verisi Değerlendir'!$I$27="","",'Deney Sonuç Verisi Değerlendir'!$I$27)</f>
        <v/>
      </c>
      <c r="T36" s="152" t="str">
        <f>IF(+'Deney Sonuç Verisi Değerlendir'!$I$28="","",'Deney Sonuç Verisi Değerlendir'!$I$28)</f>
        <v/>
      </c>
      <c r="U36" s="152" t="str">
        <f>IF(+'Deney Sonuç Verisi Değerlendir'!$I$29="","",'Deney Sonuç Verisi Değerlendir'!$I$29)</f>
        <v/>
      </c>
      <c r="V36" s="152" t="str">
        <f>IF(+'Deney Sonuç Verisi Değerlendir'!$I$30="","",'Deney Sonuç Verisi Değerlendir'!$I$30)</f>
        <v/>
      </c>
      <c r="W36" s="152" t="str">
        <f>IF(+'Deney Sonuç Verisi Değerlendir'!$I$31="","",'Deney Sonuç Verisi Değerlendir'!$I$31)</f>
        <v/>
      </c>
      <c r="X36" s="152" t="str">
        <f>IF(+'Deney Sonuç Verisi Değerlendir'!$I$32="","",'Deney Sonuç Verisi Değerlendir'!$I$32)</f>
        <v/>
      </c>
      <c r="Y36" s="152" t="str">
        <f>IF(+'Deney Sonuç Verisi Değerlendir'!$I$33="","",'Deney Sonuç Verisi Değerlendir'!$I$33)</f>
        <v/>
      </c>
      <c r="Z36" s="152" t="str">
        <f>IF(+'Deney Sonuç Verisi Değerlendir'!$I$34="","",'Deney Sonuç Verisi Değerlendir'!$I$34)</f>
        <v/>
      </c>
      <c r="AA36" s="152"/>
      <c r="AB36" s="152" t="str">
        <f>IF(+'Deney Sonuç Verisi Değerlendir'!$I$29="","",'Deney Sonuç Verisi Değerlendir'!$I$29)</f>
        <v/>
      </c>
      <c r="AC36" s="152" t="str">
        <f>IF(+'Deney Sonuç Verisi Değerlendir'!$I$29="","",'Deney Sonuç Verisi Değerlendir'!$I$29)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92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Değerlendir'!I39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AF2:AG2"/>
    <mergeCell ref="AD3:AE3"/>
    <mergeCell ref="AF3:AG3"/>
    <mergeCell ref="G8:G9"/>
    <mergeCell ref="H8:H9"/>
    <mergeCell ref="I8:I9"/>
    <mergeCell ref="J8:J9"/>
    <mergeCell ref="A5:B5"/>
    <mergeCell ref="D5:L5"/>
    <mergeCell ref="M5:T6"/>
    <mergeCell ref="U5:U6"/>
    <mergeCell ref="V5:AC6"/>
    <mergeCell ref="AD5:AG7"/>
    <mergeCell ref="A6:B6"/>
    <mergeCell ref="D6:L6"/>
    <mergeCell ref="A7:B7"/>
    <mergeCell ref="A1:B4"/>
    <mergeCell ref="C3:AC4"/>
    <mergeCell ref="AD4:AE4"/>
    <mergeCell ref="AF4:AG4"/>
    <mergeCell ref="C1:AC1"/>
    <mergeCell ref="AD1:AE1"/>
    <mergeCell ref="AF1:AG1"/>
    <mergeCell ref="C2:AC2"/>
    <mergeCell ref="AD2:AE2"/>
    <mergeCell ref="Y8:Y9"/>
    <mergeCell ref="Z8:Z9"/>
    <mergeCell ref="AA8:AA9"/>
    <mergeCell ref="AB8:AB9"/>
    <mergeCell ref="AC8:AC9"/>
    <mergeCell ref="A10:B10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R8:R9"/>
    <mergeCell ref="C8:C9"/>
    <mergeCell ref="D8:D9"/>
    <mergeCell ref="E8:E9"/>
    <mergeCell ref="F8:F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8:B9"/>
    <mergeCell ref="AD16:AG17"/>
    <mergeCell ref="A17:B17"/>
    <mergeCell ref="A18:B18"/>
    <mergeCell ref="A19:B19"/>
    <mergeCell ref="A20:B20"/>
    <mergeCell ref="A13:B13"/>
    <mergeCell ref="A14:B14"/>
    <mergeCell ref="AD14:AD15"/>
    <mergeCell ref="AE14:AE15"/>
    <mergeCell ref="AF14:AF15"/>
    <mergeCell ref="AG14:AG15"/>
    <mergeCell ref="A15:B15"/>
    <mergeCell ref="A16:B16"/>
    <mergeCell ref="AD35:AG35"/>
    <mergeCell ref="AE25:AE26"/>
    <mergeCell ref="AF25:AF26"/>
    <mergeCell ref="AG25:AG26"/>
    <mergeCell ref="A28:B28"/>
    <mergeCell ref="A29:B29"/>
    <mergeCell ref="A30:B30"/>
    <mergeCell ref="A21:B21"/>
    <mergeCell ref="A22:A23"/>
    <mergeCell ref="B22:B23"/>
    <mergeCell ref="A25:A27"/>
    <mergeCell ref="B25:B27"/>
    <mergeCell ref="AD25:AD26"/>
    <mergeCell ref="T38:AC40"/>
    <mergeCell ref="AD38:AD39"/>
    <mergeCell ref="AE38:AE39"/>
    <mergeCell ref="AD42:AD43"/>
    <mergeCell ref="AE42:AE43"/>
    <mergeCell ref="AF38:AF39"/>
    <mergeCell ref="AG38:AG39"/>
    <mergeCell ref="AD40:AD41"/>
    <mergeCell ref="AE40:AE41"/>
    <mergeCell ref="AF40:AF41"/>
    <mergeCell ref="AG40:AG41"/>
    <mergeCell ref="Q46:R46"/>
    <mergeCell ref="T46:U46"/>
    <mergeCell ref="AF42:AF43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D41:G43"/>
    <mergeCell ref="H41:M43"/>
    <mergeCell ref="E46:F46"/>
    <mergeCell ref="H46:I46"/>
    <mergeCell ref="K46:L46"/>
    <mergeCell ref="N46:O46"/>
    <mergeCell ref="B36:C36"/>
    <mergeCell ref="B37:C37"/>
    <mergeCell ref="A38:A43"/>
    <mergeCell ref="B38:C43"/>
    <mergeCell ref="D38:G40"/>
    <mergeCell ref="N38:S40"/>
    <mergeCell ref="H38:M40"/>
    <mergeCell ref="A31:B31"/>
    <mergeCell ref="A32:B32"/>
    <mergeCell ref="A33:B33"/>
    <mergeCell ref="A34:B34"/>
    <mergeCell ref="B35:C35"/>
  </mergeCells>
  <conditionalFormatting sqref="D35:AC35">
    <cfRule type="cellIs" dxfId="7" priority="1" stopIfTrue="1" operator="between">
      <formula>2</formula>
      <formula>3</formula>
    </cfRule>
    <cfRule type="cellIs" dxfId="6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83705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837057" r:id="rId4"/>
      </mc:Fallback>
    </mc:AlternateContent>
    <mc:AlternateContent xmlns:mc="http://schemas.openxmlformats.org/markup-compatibility/2006">
      <mc:Choice Requires="x14">
        <oleObject progId="Equation.DSMT4" shapeId="1837061" r:id="rId6">
          <objectPr defaultSize="0" autoPict="0" r:id="rId7">
            <anchor moveWithCells="1" sizeWithCells="1">
              <from>
                <xdr:col>0</xdr:col>
                <xdr:colOff>1257300</xdr:colOff>
                <xdr:row>36</xdr:row>
                <xdr:rowOff>104775</xdr:rowOff>
              </from>
              <to>
                <xdr:col>0</xdr:col>
                <xdr:colOff>1743075</xdr:colOff>
                <xdr:row>36</xdr:row>
                <xdr:rowOff>333375</xdr:rowOff>
              </to>
            </anchor>
          </objectPr>
        </oleObject>
      </mc:Choice>
      <mc:Fallback>
        <oleObject progId="Equation.DSMT4" shapeId="1837061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9">
    <tabColor indexed="34"/>
  </sheetPr>
  <dimension ref="A1:AM57"/>
  <sheetViews>
    <sheetView view="pageBreakPreview" topLeftCell="A7" zoomScale="75" zoomScaleNormal="75" zoomScaleSheetLayoutView="75" workbookViewId="0">
      <selection activeCell="B25" sqref="B25:B27"/>
    </sheetView>
  </sheetViews>
  <sheetFormatPr defaultColWidth="8.7109375" defaultRowHeight="12.75" x14ac:dyDescent="0.2"/>
  <cols>
    <col min="1" max="1" width="25.42578125" customWidth="1"/>
    <col min="2" max="2" width="11.42578125" customWidth="1"/>
    <col min="3" max="3" width="5.710937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106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107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106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107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Değerlendir'!J37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+'Deney Sonuç Verisi Değerlendir'!J37*('Deney Sonuç Verisi Değerlendir'!$J$44/100)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1">
        <f>IF(D36="",0,D37/$B$25)</f>
        <v>0</v>
      </c>
      <c r="E35" s="151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Değerlendir'!$J$12="","",'Deney Sonuç Verisi Değerlendir'!$J$12)</f>
        <v/>
      </c>
      <c r="E36" s="152" t="str">
        <f>IF(+'Deney Sonuç Verisi Değerlendir'!$J$13="","",'Deney Sonuç Verisi Değerlendir'!$J$13)</f>
        <v/>
      </c>
      <c r="F36" s="152" t="str">
        <f>IF(+'Deney Sonuç Verisi Değerlendir'!$J$14="","",'Deney Sonuç Verisi Değerlendir'!$J$14)</f>
        <v/>
      </c>
      <c r="G36" s="152" t="str">
        <f>IF(+'Deney Sonuç Verisi Değerlendir'!$J$15="","",'Deney Sonuç Verisi Değerlendir'!$J$15)</f>
        <v/>
      </c>
      <c r="H36" s="152" t="str">
        <f>IF(+'Deney Sonuç Verisi Değerlendir'!$J$16="","",'Deney Sonuç Verisi Değerlendir'!$J$16)</f>
        <v/>
      </c>
      <c r="I36" s="152" t="str">
        <f>IF(+'Deney Sonuç Verisi Değerlendir'!$J$17="","",'Deney Sonuç Verisi Değerlendir'!$J$17)</f>
        <v/>
      </c>
      <c r="J36" s="152" t="str">
        <f>IF(+'Deney Sonuç Verisi Değerlendir'!$J$18="","",'Deney Sonuç Verisi Değerlendir'!$J$18)</f>
        <v/>
      </c>
      <c r="K36" s="152" t="str">
        <f>IF(+'Deney Sonuç Verisi Değerlendir'!$J$19="","",'Deney Sonuç Verisi Değerlendir'!$J$19)</f>
        <v/>
      </c>
      <c r="L36" s="152" t="str">
        <f>IF(+'Deney Sonuç Verisi Değerlendir'!$J$20="","",'Deney Sonuç Verisi Değerlendir'!$J$20)</f>
        <v/>
      </c>
      <c r="M36" s="152" t="str">
        <f>IF(+'Deney Sonuç Verisi Değerlendir'!$J$21="","",'Deney Sonuç Verisi Değerlendir'!$J$21)</f>
        <v/>
      </c>
      <c r="N36" s="152" t="str">
        <f>IF(+'Deney Sonuç Verisi Değerlendir'!$J$22="","",'Deney Sonuç Verisi Değerlendir'!$J$22)</f>
        <v/>
      </c>
      <c r="O36" s="152" t="str">
        <f>IF(+'Deney Sonuç Verisi Değerlendir'!$J$23="","",'Deney Sonuç Verisi Değerlendir'!$J$23)</f>
        <v/>
      </c>
      <c r="P36" s="152" t="str">
        <f>IF(+'Deney Sonuç Verisi Değerlendir'!$J$24="","",'Deney Sonuç Verisi Değerlendir'!$J$24)</f>
        <v/>
      </c>
      <c r="Q36" s="152" t="str">
        <f>IF(+'Deney Sonuç Verisi Değerlendir'!$J$25="","",'Deney Sonuç Verisi Değerlendir'!$J$25)</f>
        <v/>
      </c>
      <c r="R36" s="152" t="str">
        <f>IF(+'Deney Sonuç Verisi Değerlendir'!$J$26="","",'Deney Sonuç Verisi Değerlendir'!$J$26)</f>
        <v/>
      </c>
      <c r="S36" s="152" t="str">
        <f>IF(+'Deney Sonuç Verisi Değerlendir'!$J$27="","",'Deney Sonuç Verisi Değerlendir'!$J$27)</f>
        <v/>
      </c>
      <c r="T36" s="152" t="str">
        <f>IF(+'Deney Sonuç Verisi Değerlendir'!$J$28="","",'Deney Sonuç Verisi Değerlendir'!$J$28)</f>
        <v/>
      </c>
      <c r="U36" s="152" t="str">
        <f>IF(+'Deney Sonuç Verisi Değerlendir'!$J$29="","",'Deney Sonuç Verisi Değerlendir'!$J$29)</f>
        <v/>
      </c>
      <c r="V36" s="152" t="str">
        <f>IF(+'Deney Sonuç Verisi Değerlendir'!$J$30="","",'Deney Sonuç Verisi Değerlendir'!$J$30)</f>
        <v/>
      </c>
      <c r="W36" s="152" t="str">
        <f>IF(+'Deney Sonuç Verisi Değerlendir'!$J$31="","",'Deney Sonuç Verisi Değerlendir'!$J$31)</f>
        <v/>
      </c>
      <c r="X36" s="152" t="str">
        <f>IF(+'Deney Sonuç Verisi Değerlendir'!$J$32="","",'Deney Sonuç Verisi Değerlendir'!$J$32)</f>
        <v/>
      </c>
      <c r="Y36" s="152" t="str">
        <f>IF(+'Deney Sonuç Verisi Değerlendir'!$J$33="","",'Deney Sonuç Verisi Değerlendir'!$J$33)</f>
        <v/>
      </c>
      <c r="Z36" s="152" t="str">
        <f>IF(+'Deney Sonuç Verisi Değerlendir'!$J$34="","",'Deney Sonuç Verisi Değerlendir'!$J$34)</f>
        <v/>
      </c>
      <c r="AA36" s="152"/>
      <c r="AB36" s="152" t="str">
        <f>IF(+'Deney Sonuç Verisi Değerlendir'!$J$29="","",'Deney Sonuç Verisi Değerlendir'!$J$29)</f>
        <v/>
      </c>
      <c r="AC36" s="152" t="str">
        <f>IF(+'Deney Sonuç Verisi Değerlendir'!$J$29="","",'Deney Sonuç Verisi Değerlendir'!$J$29)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105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Değerlendir'!J39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pageMargins left="0.7" right="0.7" top="0.75" bottom="0.75" header="0.3" footer="0.3"/>
  <pageSetup paperSize="9" orientation="portrait" horizontalDpi="300" verticalDpi="300" r:id="rId1"/>
  <ignoredErrors>
    <ignoredError sqref="D36:R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633729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2633729" r:id="rId4"/>
      </mc:Fallback>
    </mc:AlternateContent>
    <mc:AlternateContent xmlns:mc="http://schemas.openxmlformats.org/markup-compatibility/2006">
      <mc:Choice Requires="x14">
        <oleObject progId="Equation.DSMT4" shapeId="2633733" r:id="rId6">
          <objectPr defaultSize="0" autoPict="0" r:id="rId7">
            <anchor moveWithCells="1" sizeWithCells="1">
              <from>
                <xdr:col>0</xdr:col>
                <xdr:colOff>1228725</xdr:colOff>
                <xdr:row>36</xdr:row>
                <xdr:rowOff>104775</xdr:rowOff>
              </from>
              <to>
                <xdr:col>0</xdr:col>
                <xdr:colOff>1714500</xdr:colOff>
                <xdr:row>36</xdr:row>
                <xdr:rowOff>333375</xdr:rowOff>
              </to>
            </anchor>
          </objectPr>
        </oleObject>
      </mc:Choice>
      <mc:Fallback>
        <oleObject progId="Equation.DSMT4" shapeId="2633733" r:id="rId6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0">
    <tabColor indexed="34"/>
  </sheetPr>
  <dimension ref="A1:AM57"/>
  <sheetViews>
    <sheetView view="pageBreakPreview" topLeftCell="A9" zoomScale="75" zoomScaleNormal="75" zoomScaleSheetLayoutView="75" workbookViewId="0">
      <selection activeCell="B25" sqref="B25:B27"/>
    </sheetView>
  </sheetViews>
  <sheetFormatPr defaultColWidth="8.7109375" defaultRowHeight="12.75" x14ac:dyDescent="0.2"/>
  <cols>
    <col min="1" max="1" width="26.2851562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106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107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106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107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Değerlendir'!K37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+B22*('Deney Sonuç Verisi Değerlendir'!$K$44/100)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Değerlendir'!$K$12="","",'Deney Sonuç Verisi Değerlendir'!$K$12)</f>
        <v/>
      </c>
      <c r="E36" s="152" t="str">
        <f>IF(+'Deney Sonuç Verisi Değerlendir'!$K$13="","",'Deney Sonuç Verisi Değerlendir'!$K$13)</f>
        <v/>
      </c>
      <c r="F36" s="152" t="str">
        <f>IF(+'Deney Sonuç Verisi Değerlendir'!$K$14="","",'Deney Sonuç Verisi Değerlendir'!$K$14)</f>
        <v/>
      </c>
      <c r="G36" s="152" t="str">
        <f>IF(+'Deney Sonuç Verisi Değerlendir'!$K$15="","",'Deney Sonuç Verisi Değerlendir'!$K$15)</f>
        <v/>
      </c>
      <c r="H36" s="152" t="str">
        <f>IF(+'Deney Sonuç Verisi Değerlendir'!$K$16="","",'Deney Sonuç Verisi Değerlendir'!$K$16)</f>
        <v/>
      </c>
      <c r="I36" s="152" t="str">
        <f>IF(+'Deney Sonuç Verisi Değerlendir'!$K$17="","",'Deney Sonuç Verisi Değerlendir'!$K$17)</f>
        <v/>
      </c>
      <c r="J36" s="152" t="str">
        <f>IF(+'Deney Sonuç Verisi Değerlendir'!$K$18="","",'Deney Sonuç Verisi Değerlendir'!$K$18)</f>
        <v/>
      </c>
      <c r="K36" s="152" t="str">
        <f>IF(+'Deney Sonuç Verisi Değerlendir'!$K$19="","",'Deney Sonuç Verisi Değerlendir'!$K$19)</f>
        <v/>
      </c>
      <c r="L36" s="152" t="str">
        <f>IF(+'Deney Sonuç Verisi Değerlendir'!$K$20="","",'Deney Sonuç Verisi Değerlendir'!$K$20)</f>
        <v/>
      </c>
      <c r="M36" s="152" t="str">
        <f>IF(+'Deney Sonuç Verisi Değerlendir'!$K$21="","",'Deney Sonuç Verisi Değerlendir'!$K$21)</f>
        <v/>
      </c>
      <c r="N36" s="152" t="str">
        <f>IF(+'Deney Sonuç Verisi Değerlendir'!$K$22="","",'Deney Sonuç Verisi Değerlendir'!$K$22)</f>
        <v/>
      </c>
      <c r="O36" s="152" t="str">
        <f>IF(+'Deney Sonuç Verisi Değerlendir'!$K$23="","",'Deney Sonuç Verisi Değerlendir'!$K$23)</f>
        <v/>
      </c>
      <c r="P36" s="152" t="str">
        <f>IF(+'Deney Sonuç Verisi Değerlendir'!$K$24="","",'Deney Sonuç Verisi Değerlendir'!$K$24)</f>
        <v/>
      </c>
      <c r="Q36" s="152" t="str">
        <f>IF(+'Deney Sonuç Verisi Değerlendir'!$K$25="","",'Deney Sonuç Verisi Değerlendir'!$K$25)</f>
        <v/>
      </c>
      <c r="R36" s="152" t="str">
        <f>IF(+'Deney Sonuç Verisi Değerlendir'!$K$26="","",'Deney Sonuç Verisi Değerlendir'!$K$26)</f>
        <v/>
      </c>
      <c r="S36" s="152" t="str">
        <f>IF(+'Deney Sonuç Verisi Değerlendir'!$K$27="","",'Deney Sonuç Verisi Değerlendir'!$K$27)</f>
        <v/>
      </c>
      <c r="T36" s="152" t="str">
        <f>IF(+'Deney Sonuç Verisi Değerlendir'!$K$28="","",'Deney Sonuç Verisi Değerlendir'!$K$28)</f>
        <v/>
      </c>
      <c r="U36" s="152" t="str">
        <f>IF(+'Deney Sonuç Verisi Değerlendir'!$K$29="","",'Deney Sonuç Verisi Değerlendir'!$K$29)</f>
        <v/>
      </c>
      <c r="V36" s="152" t="str">
        <f>IF(+'Deney Sonuç Verisi Değerlendir'!$K$30="","",'Deney Sonuç Verisi Değerlendir'!$K$30)</f>
        <v/>
      </c>
      <c r="W36" s="152" t="str">
        <f>IF(+'Deney Sonuç Verisi Değerlendir'!$K$31="","",'Deney Sonuç Verisi Değerlendir'!$K$31)</f>
        <v/>
      </c>
      <c r="X36" s="152" t="str">
        <f>IF(+'Deney Sonuç Verisi Değerlendir'!$K$32="","",'Deney Sonuç Verisi Değerlendir'!$K$32)</f>
        <v/>
      </c>
      <c r="Y36" s="152" t="str">
        <f>IF(+'Deney Sonuç Verisi Değerlendir'!$K$33="","",'Deney Sonuç Verisi Değerlendir'!$K$33)</f>
        <v/>
      </c>
      <c r="Z36" s="152" t="str">
        <f>IF(+'Deney Sonuç Verisi Değerlendir'!$K$34="","",'Deney Sonuç Verisi Değerlendir'!$K$34)</f>
        <v/>
      </c>
      <c r="AA36" s="152"/>
      <c r="AB36" s="152" t="str">
        <f>IF(+'Deney Sonuç Verisi Değerlendir'!$K$29="","",'Deney Sonuç Verisi Değerlendir'!$K$29)</f>
        <v/>
      </c>
      <c r="AC36" s="152" t="str">
        <f>IF(+'Deney Sonuç Verisi Değerlendir'!$K$29="","",'Deney Sonuç Verisi Değerlendir'!$K$29)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105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Değerlendir'!K39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5" priority="1" stopIfTrue="1" operator="between">
      <formula>2</formula>
      <formula>3</formula>
    </cfRule>
    <cfRule type="cellIs" dxfId="4" priority="2" stopIfTrue="1" operator="greaterThan">
      <formula>3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6:R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634753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2634753" r:id="rId4"/>
      </mc:Fallback>
    </mc:AlternateContent>
    <mc:AlternateContent xmlns:mc="http://schemas.openxmlformats.org/markup-compatibility/2006">
      <mc:Choice Requires="x14">
        <oleObject progId="Equation.DSMT4" shapeId="2634757" r:id="rId6">
          <objectPr defaultSize="0" autoPict="0" r:id="rId7">
            <anchor moveWithCells="1" sizeWithCells="1">
              <from>
                <xdr:col>0</xdr:col>
                <xdr:colOff>1247775</xdr:colOff>
                <xdr:row>36</xdr:row>
                <xdr:rowOff>123825</xdr:rowOff>
              </from>
              <to>
                <xdr:col>0</xdr:col>
                <xdr:colOff>1724025</xdr:colOff>
                <xdr:row>36</xdr:row>
                <xdr:rowOff>352425</xdr:rowOff>
              </to>
            </anchor>
          </objectPr>
        </oleObject>
      </mc:Choice>
      <mc:Fallback>
        <oleObject progId="Equation.DSMT4" shapeId="2634757" r:id="rId6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1">
    <tabColor indexed="34"/>
  </sheetPr>
  <dimension ref="A1:AM57"/>
  <sheetViews>
    <sheetView view="pageBreakPreview" topLeftCell="A10" zoomScale="75" zoomScaleNormal="75" zoomScaleSheetLayoutView="75" workbookViewId="0">
      <selection activeCell="B25" sqref="B25:B27"/>
    </sheetView>
  </sheetViews>
  <sheetFormatPr defaultColWidth="8.7109375" defaultRowHeight="12.75" x14ac:dyDescent="0.2"/>
  <cols>
    <col min="1" max="1" width="26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106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107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106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107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Değerlendir'!L37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+B22*('Deney Sonuç Verisi Değerlendir'!$K$44/100)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Değerlendir'!$L$12="","",'Deney Sonuç Verisi Değerlendir'!$L$12)</f>
        <v/>
      </c>
      <c r="E36" s="152" t="str">
        <f>IF(+'Deney Sonuç Verisi Değerlendir'!$L$13="","",'Deney Sonuç Verisi Değerlendir'!$L$13)</f>
        <v/>
      </c>
      <c r="F36" s="152" t="str">
        <f>IF(+'Deney Sonuç Verisi Değerlendir'!$L$14="","",'Deney Sonuç Verisi Değerlendir'!$L$14)</f>
        <v/>
      </c>
      <c r="G36" s="152" t="str">
        <f>IF(+'Deney Sonuç Verisi Değerlendir'!$L$15="","",'Deney Sonuç Verisi Değerlendir'!$L$15)</f>
        <v/>
      </c>
      <c r="H36" s="152" t="str">
        <f>IF(+'Deney Sonuç Verisi Değerlendir'!$L$16="","",'Deney Sonuç Verisi Değerlendir'!$L$16)</f>
        <v/>
      </c>
      <c r="I36" s="152" t="str">
        <f>IF(+'Deney Sonuç Verisi Değerlendir'!$L$17="","",'Deney Sonuç Verisi Değerlendir'!$L$17)</f>
        <v/>
      </c>
      <c r="J36" s="152" t="str">
        <f>IF(+'Deney Sonuç Verisi Değerlendir'!$L$18="","",'Deney Sonuç Verisi Değerlendir'!$L$18)</f>
        <v/>
      </c>
      <c r="K36" s="152" t="str">
        <f>IF(+'Deney Sonuç Verisi Değerlendir'!$L$19="","",'Deney Sonuç Verisi Değerlendir'!$L$19)</f>
        <v/>
      </c>
      <c r="L36" s="152" t="str">
        <f>IF(+'Deney Sonuç Verisi Değerlendir'!$L$20="","",'Deney Sonuç Verisi Değerlendir'!$L$20)</f>
        <v/>
      </c>
      <c r="M36" s="152" t="str">
        <f>IF(+'Deney Sonuç Verisi Değerlendir'!$L$21="","",'Deney Sonuç Verisi Değerlendir'!$L$21)</f>
        <v/>
      </c>
      <c r="N36" s="152" t="str">
        <f>IF(+'Deney Sonuç Verisi Değerlendir'!$L$22="","",'Deney Sonuç Verisi Değerlendir'!$L$22)</f>
        <v/>
      </c>
      <c r="O36" s="152" t="str">
        <f>IF(+'Deney Sonuç Verisi Değerlendir'!$M$23="","",'Deney Sonuç Verisi Değerlendir'!$M$23)</f>
        <v/>
      </c>
      <c r="P36" s="152" t="str">
        <f>IF(+'Deney Sonuç Verisi Değerlendir'!$M$24="","",'Deney Sonuç Verisi Değerlendir'!$M$24)</f>
        <v/>
      </c>
      <c r="Q36" s="152" t="str">
        <f>IF(+'Deney Sonuç Verisi Değerlendir'!$M$25="","",'Deney Sonuç Verisi Değerlendir'!$M$25)</f>
        <v/>
      </c>
      <c r="R36" s="152" t="str">
        <f>IF(+'Deney Sonuç Verisi Değerlendir'!$M$26="","",'Deney Sonuç Verisi Değerlendir'!$M$26)</f>
        <v/>
      </c>
      <c r="S36" s="152" t="str">
        <f>IF(+'Deney Sonuç Verisi Değerlendir'!$M$27="","",'Deney Sonuç Verisi Değerlendir'!$M$27)</f>
        <v/>
      </c>
      <c r="T36" s="152" t="str">
        <f>IF(+'Deney Sonuç Verisi Değerlendir'!$M$28="","",'Deney Sonuç Verisi Değerlendir'!$M$28)</f>
        <v/>
      </c>
      <c r="U36" s="152" t="str">
        <f>IF(+'Deney Sonuç Verisi Değerlendir'!$M$29="","",'Deney Sonuç Verisi Değerlendir'!$M$29)</f>
        <v/>
      </c>
      <c r="V36" s="152" t="str">
        <f>IF(+'Deney Sonuç Verisi Değerlendir'!$M$30="","",'Deney Sonuç Verisi Değerlendir'!$M$30)</f>
        <v/>
      </c>
      <c r="W36" s="152" t="str">
        <f>IF(+'Deney Sonuç Verisi Değerlendir'!$M$31="","",'Deney Sonuç Verisi Değerlendir'!$M$31)</f>
        <v/>
      </c>
      <c r="X36" s="152" t="str">
        <f>IF(+'Deney Sonuç Verisi Değerlendir'!$M$32="","",'Deney Sonuç Verisi Değerlendir'!$M$32)</f>
        <v/>
      </c>
      <c r="Y36" s="152" t="str">
        <f>IF(+'Deney Sonuç Verisi Değerlendir'!$M$33="","",'Deney Sonuç Verisi Değerlendir'!$M$33)</f>
        <v/>
      </c>
      <c r="Z36" s="152" t="str">
        <f>IF(+'Deney Sonuç Verisi Değerlendir'!$M$34="","",'Deney Sonuç Verisi Değerlendir'!$M$34)</f>
        <v/>
      </c>
      <c r="AA36" s="152" t="str">
        <f>IF(+'Deney Sonuç Verisi Değerlendir'!$M$35="","",'Deney Sonuç Verisi Değerlendir'!$M$35)</f>
        <v/>
      </c>
      <c r="AB36" s="152" t="str">
        <f>IF(+'Deney Sonuç Verisi Değerlendir'!$M$29="","",'Deney Sonuç Verisi Değerlendir'!$M$29)</f>
        <v/>
      </c>
      <c r="AC36" s="152" t="str">
        <f>IF(+'Deney Sonuç Verisi Değerlendir'!$M$29="","",'Deney Sonuç Verisi Değerlendir'!$M$29)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105">
        <f>SUM(D36:AC36)</f>
        <v>0</v>
      </c>
      <c r="AF37" s="20"/>
      <c r="AG37" s="51"/>
      <c r="AH37" s="5"/>
    </row>
    <row r="38" spans="1:34" ht="12" customHeight="1" x14ac:dyDescent="0.2">
      <c r="A38" s="389" t="s">
        <v>11</v>
      </c>
      <c r="B38" s="503"/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priority="1" operator="lessThan">
      <formula>2</formula>
    </cfRule>
    <cfRule type="cellIs" dxfId="3" priority="2" stopIfTrue="1" operator="between">
      <formula>2</formula>
      <formula>3</formula>
    </cfRule>
    <cfRule type="cellIs" dxfId="2" priority="3" stopIfTrue="1" operator="greaterThan">
      <formula>3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O36:R36 B23:B24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63577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2635777" r:id="rId4"/>
      </mc:Fallback>
    </mc:AlternateContent>
    <mc:AlternateContent xmlns:mc="http://schemas.openxmlformats.org/markup-compatibility/2006">
      <mc:Choice Requires="x14">
        <oleObject progId="Equation.DSMT4" shapeId="2635781" r:id="rId6">
          <objectPr defaultSize="0" autoPict="0" r:id="rId7">
            <anchor moveWithCells="1" sizeWithCells="1">
              <from>
                <xdr:col>0</xdr:col>
                <xdr:colOff>1304925</xdr:colOff>
                <xdr:row>36</xdr:row>
                <xdr:rowOff>123825</xdr:rowOff>
              </from>
              <to>
                <xdr:col>0</xdr:col>
                <xdr:colOff>1790700</xdr:colOff>
                <xdr:row>36</xdr:row>
                <xdr:rowOff>352425</xdr:rowOff>
              </to>
            </anchor>
          </objectPr>
        </oleObject>
      </mc:Choice>
      <mc:Fallback>
        <oleObject progId="Equation.DSMT4" shapeId="2635781" r:id="rId6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2">
    <tabColor indexed="34"/>
    <pageSetUpPr fitToPage="1"/>
  </sheetPr>
  <dimension ref="A1:AM57"/>
  <sheetViews>
    <sheetView view="pageBreakPreview" zoomScale="75" zoomScaleNormal="75" zoomScaleSheetLayoutView="75" workbookViewId="0">
      <selection activeCell="AH2" sqref="AH2"/>
    </sheetView>
  </sheetViews>
  <sheetFormatPr defaultColWidth="8.7109375" defaultRowHeight="12.75" x14ac:dyDescent="0.2"/>
  <cols>
    <col min="1" max="1" width="26.7109375" customWidth="1"/>
    <col min="2" max="2" width="12" customWidth="1"/>
    <col min="3" max="3" width="5.285156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504" t="str">
        <f>Personel1!$AF$3</f>
        <v>06/Şubat.2022</v>
      </c>
      <c r="AG3" s="505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159" t="s">
        <v>0</v>
      </c>
      <c r="B7" s="160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506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25">
      <c r="A9" s="432"/>
      <c r="B9" s="507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6" t="s">
        <v>21</v>
      </c>
      <c r="AE9" s="89">
        <f>SUM(D36:AC36)</f>
        <v>214.96875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366" t="s">
        <v>22</v>
      </c>
      <c r="AE10" s="367">
        <f>SUMSQ(D36:AC36)</f>
        <v>9262.2314453125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366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42.993749999999999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22.70847883172042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5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117</v>
      </c>
      <c r="B22" s="458">
        <f>+'Deney Sonuç Verisi Değerlendir'!$C$45</f>
        <v>43.089999999999996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>
        <f>+B22*('Deney Sonuç Verisi Değerlendir'!$M$44/100)</f>
        <v>0.8617999999999999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1.5701148758412611</v>
      </c>
      <c r="E35" s="150">
        <f t="shared" ref="E35:AC35" si="0">IF(E36="",0,E37/$B$25)</f>
        <v>1.4286957530749629</v>
      </c>
      <c r="F35" s="150">
        <f t="shared" si="0"/>
        <v>-3.2091262473891859</v>
      </c>
      <c r="G35" s="150">
        <f t="shared" si="0"/>
        <v>2.0088767695521037</v>
      </c>
      <c r="H35" s="150">
        <f t="shared" si="0"/>
        <v>-2.356985379438385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>
        <f>+'Deney Sonuç Verisi Değerlendir'!C35</f>
        <v>45</v>
      </c>
      <c r="E36" s="152">
        <f>+'Deney Sonuç Verisi Değerlendir'!D35</f>
        <v>44.125</v>
      </c>
      <c r="F36" s="152">
        <f>+'Deney Sonuç Verisi Değerlendir'!E35</f>
        <v>39.90625</v>
      </c>
      <c r="G36" s="152">
        <f>+'Deney Sonuç Verisi Değerlendir'!F35</f>
        <v>44.5625</v>
      </c>
      <c r="H36" s="152">
        <f>+'Deney Sonuç Verisi Değerlendir'!G35</f>
        <v>41.375</v>
      </c>
      <c r="I36" s="152" t="str">
        <f>+'Deney Sonuç Verisi Değerlendir'!H35</f>
        <v/>
      </c>
      <c r="J36" s="152" t="str">
        <f>+'Deney Sonuç Verisi Değerlendir'!I35</f>
        <v/>
      </c>
      <c r="K36" s="152" t="str">
        <f>+'Deney Sonuç Verisi Değerlendir'!J35</f>
        <v/>
      </c>
      <c r="L36" s="152" t="str">
        <f>+'Deney Sonuç Verisi Değerlendir'!K35</f>
        <v/>
      </c>
      <c r="M36" s="152" t="str">
        <f>+'Deney Sonuç Verisi Değerlendir'!L35</f>
        <v/>
      </c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+D36-'Deney Sonuç Verisi Değerlendir'!C37</f>
        <v>1.3531249999999986</v>
      </c>
      <c r="E37" s="154">
        <f>+E36-'Deney Sonuç Verisi Değerlendir'!D37</f>
        <v>1.2312500000000028</v>
      </c>
      <c r="F37" s="154">
        <f>+F36-'Deney Sonuç Verisi Değerlendir'!E37</f>
        <v>-2.765625</v>
      </c>
      <c r="G37" s="154">
        <f>+G36-'Deney Sonuç Verisi Değerlendir'!F37</f>
        <v>1.7312500000000028</v>
      </c>
      <c r="H37" s="154">
        <f>+H36-'Deney Sonuç Verisi Değerlendir'!G37</f>
        <v>-2.03125</v>
      </c>
      <c r="I37" s="154" t="e">
        <f>+I36-'Deney Sonuç Verisi Değerlendir'!H37</f>
        <v>#VALUE!</v>
      </c>
      <c r="J37" s="154" t="e">
        <f>+J36-'Deney Sonuç Verisi Değerlendir'!I37</f>
        <v>#VALUE!</v>
      </c>
      <c r="K37" s="154" t="e">
        <f>+K36-'Deney Sonuç Verisi Değerlendir'!J37</f>
        <v>#VALUE!</v>
      </c>
      <c r="L37" s="154" t="e">
        <f>+L36-'Deney Sonuç Verisi Değerlendir'!K37</f>
        <v>#VALUE!</v>
      </c>
      <c r="M37" s="154" t="e">
        <f>+M36-'Deney Sonuç Verisi Değerlendir'!L37</f>
        <v>#VALUE!</v>
      </c>
      <c r="N37" s="154" t="str">
        <f t="shared" ref="N37:AC37" si="1">IF(N36="","",N36-$B$22)</f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214.96875</v>
      </c>
      <c r="AF37" s="20"/>
      <c r="AG37" s="51"/>
      <c r="AH37" s="5"/>
    </row>
    <row r="38" spans="1:34" ht="12" customHeight="1" x14ac:dyDescent="0.2">
      <c r="A38" s="389" t="s">
        <v>11</v>
      </c>
      <c r="B38" s="391">
        <f>+'Deney Sonuç Verisi Değerlendir'!M39</f>
        <v>0.44611264615067286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9262.2314453125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42.993749999999999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2.2315213420444806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>
        <v>4</v>
      </c>
      <c r="H50" s="1">
        <v>5</v>
      </c>
      <c r="I50">
        <v>6</v>
      </c>
      <c r="J50">
        <v>7</v>
      </c>
      <c r="K50" s="1">
        <v>8</v>
      </c>
      <c r="L50">
        <v>9</v>
      </c>
      <c r="M50">
        <v>10</v>
      </c>
      <c r="N50" s="1">
        <v>11</v>
      </c>
      <c r="O50">
        <v>12</v>
      </c>
      <c r="P50">
        <v>13</v>
      </c>
      <c r="Q50" s="1">
        <v>14</v>
      </c>
      <c r="R50">
        <v>15</v>
      </c>
      <c r="S50">
        <v>16</v>
      </c>
      <c r="T50" s="1">
        <v>17</v>
      </c>
      <c r="U50">
        <v>18</v>
      </c>
      <c r="V50">
        <v>19</v>
      </c>
      <c r="W50" s="1">
        <v>20</v>
      </c>
      <c r="X50">
        <v>21</v>
      </c>
      <c r="Y50">
        <v>22</v>
      </c>
      <c r="Z50" s="1">
        <v>23</v>
      </c>
      <c r="AA50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AD35:AG35"/>
    <mergeCell ref="B36:C36"/>
    <mergeCell ref="B37:C37"/>
    <mergeCell ref="A38:A43"/>
    <mergeCell ref="B38:C43"/>
    <mergeCell ref="D38:G40"/>
    <mergeCell ref="E46:F46"/>
    <mergeCell ref="H46:I46"/>
    <mergeCell ref="K46:L46"/>
    <mergeCell ref="N46:O46"/>
    <mergeCell ref="Q46:R46"/>
    <mergeCell ref="T46:U46"/>
    <mergeCell ref="AF38:AF39"/>
    <mergeCell ref="AG38:AG39"/>
    <mergeCell ref="AD40:AD41"/>
    <mergeCell ref="AE40:AE41"/>
    <mergeCell ref="AF40:AF41"/>
    <mergeCell ref="AG40:AG41"/>
    <mergeCell ref="AD38:AD39"/>
    <mergeCell ref="AE38:AE39"/>
    <mergeCell ref="AG42:AG43"/>
    <mergeCell ref="AD42:AD43"/>
    <mergeCell ref="AE42:AE43"/>
    <mergeCell ref="AF42:AF43"/>
    <mergeCell ref="A31:B31"/>
    <mergeCell ref="A32:B32"/>
    <mergeCell ref="A33:B33"/>
    <mergeCell ref="A34:B34"/>
    <mergeCell ref="B35:C35"/>
    <mergeCell ref="A44:C44"/>
    <mergeCell ref="D44:I44"/>
    <mergeCell ref="N41:S43"/>
    <mergeCell ref="T41:V41"/>
    <mergeCell ref="T42:V43"/>
    <mergeCell ref="H38:M40"/>
    <mergeCell ref="D41:G43"/>
    <mergeCell ref="H41:M43"/>
    <mergeCell ref="N38:S40"/>
    <mergeCell ref="T38:AC40"/>
    <mergeCell ref="X41:AC41"/>
    <mergeCell ref="W42:W43"/>
    <mergeCell ref="X42:AC43"/>
    <mergeCell ref="A25:A27"/>
    <mergeCell ref="B25:B27"/>
    <mergeCell ref="AD25:AD26"/>
    <mergeCell ref="AE25:AE26"/>
    <mergeCell ref="AF25:AF26"/>
    <mergeCell ref="AG25:AG26"/>
    <mergeCell ref="A28:B28"/>
    <mergeCell ref="A29:B29"/>
    <mergeCell ref="A30:B30"/>
    <mergeCell ref="A16:B16"/>
    <mergeCell ref="AD16:AG17"/>
    <mergeCell ref="A17:B17"/>
    <mergeCell ref="A18:B18"/>
    <mergeCell ref="A19:B19"/>
    <mergeCell ref="A20:B20"/>
    <mergeCell ref="A21:B21"/>
    <mergeCell ref="A22:A23"/>
    <mergeCell ref="B22:B23"/>
    <mergeCell ref="AF12:AF13"/>
    <mergeCell ref="AG12:AG13"/>
    <mergeCell ref="A13:B13"/>
    <mergeCell ref="A10:B10"/>
    <mergeCell ref="A14:B14"/>
    <mergeCell ref="AD14:AD15"/>
    <mergeCell ref="AE14:AE15"/>
    <mergeCell ref="AF14:AF15"/>
    <mergeCell ref="AG14:AG15"/>
    <mergeCell ref="A15:B15"/>
    <mergeCell ref="AF10:AF11"/>
    <mergeCell ref="AG10:AG11"/>
    <mergeCell ref="A11:B11"/>
    <mergeCell ref="A12:B12"/>
    <mergeCell ref="AD12:AD13"/>
    <mergeCell ref="AE12:AE13"/>
    <mergeCell ref="AD10:AD11"/>
    <mergeCell ref="AE10:AE11"/>
    <mergeCell ref="Y8:Y9"/>
    <mergeCell ref="Z8:Z9"/>
    <mergeCell ref="AA8:AA9"/>
    <mergeCell ref="AB8:AB9"/>
    <mergeCell ref="AC8:AC9"/>
    <mergeCell ref="J8:J9"/>
    <mergeCell ref="K8:K9"/>
    <mergeCell ref="L8:L9"/>
    <mergeCell ref="W8:W9"/>
    <mergeCell ref="M8:M9"/>
    <mergeCell ref="N8:N9"/>
    <mergeCell ref="O8:O9"/>
    <mergeCell ref="P8:P9"/>
    <mergeCell ref="Q8:Q9"/>
    <mergeCell ref="R8:R9"/>
    <mergeCell ref="X8:X9"/>
    <mergeCell ref="S8:S9"/>
    <mergeCell ref="T8:T9"/>
    <mergeCell ref="U8:U9"/>
    <mergeCell ref="V8:V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D5:AG7"/>
    <mergeCell ref="A6:B6"/>
    <mergeCell ref="D6:L6"/>
    <mergeCell ref="A1:B4"/>
    <mergeCell ref="C3:AC4"/>
    <mergeCell ref="AD4:AE4"/>
    <mergeCell ref="AF4:AG4"/>
    <mergeCell ref="AD3:AE3"/>
    <mergeCell ref="AF3:AG3"/>
    <mergeCell ref="C1:AC1"/>
    <mergeCell ref="AD1:AE1"/>
    <mergeCell ref="AF1:AG1"/>
    <mergeCell ref="C2:AC2"/>
    <mergeCell ref="AD2:AE2"/>
    <mergeCell ref="AF2:AG2"/>
    <mergeCell ref="A5:B5"/>
    <mergeCell ref="D5:L5"/>
    <mergeCell ref="M5:T6"/>
    <mergeCell ref="U5:U6"/>
    <mergeCell ref="V5:AC6"/>
  </mergeCells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:B24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465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104775</xdr:rowOff>
              </from>
              <to>
                <xdr:col>29</xdr:col>
                <xdr:colOff>409575</xdr:colOff>
                <xdr:row>12</xdr:row>
                <xdr:rowOff>142875</xdr:rowOff>
              </to>
            </anchor>
          </objectPr>
        </oleObject>
      </mc:Choice>
      <mc:Fallback>
        <oleObject progId="Equation.DSMT4" shapeId="1734657" r:id="rId4"/>
      </mc:Fallback>
    </mc:AlternateContent>
    <mc:AlternateContent xmlns:mc="http://schemas.openxmlformats.org/markup-compatibility/2006">
      <mc:Choice Requires="x14">
        <oleObject progId="Equation.DSMT4" shapeId="1734667" r:id="rId6">
          <objectPr defaultSize="0" r:id="rId7">
            <anchor moveWithCells="1" sizeWithCells="1">
              <from>
                <xdr:col>0</xdr:col>
                <xdr:colOff>1133475</xdr:colOff>
                <xdr:row>36</xdr:row>
                <xdr:rowOff>171450</xdr:rowOff>
              </from>
              <to>
                <xdr:col>0</xdr:col>
                <xdr:colOff>1619250</xdr:colOff>
                <xdr:row>36</xdr:row>
                <xdr:rowOff>400050</xdr:rowOff>
              </to>
            </anchor>
          </objectPr>
        </oleObject>
      </mc:Choice>
      <mc:Fallback>
        <oleObject progId="Equation.DSMT4" shapeId="1734667" r:id="rId6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3">
    <tabColor indexed="34"/>
    <pageSetUpPr fitToPage="1"/>
  </sheetPr>
  <dimension ref="A1:AM57"/>
  <sheetViews>
    <sheetView view="pageBreakPreview" topLeftCell="A25" zoomScale="75" zoomScaleNormal="75" zoomScaleSheetLayoutView="75" workbookViewId="0">
      <selection activeCell="V37" sqref="V37"/>
    </sheetView>
  </sheetViews>
  <sheetFormatPr defaultColWidth="8.7109375" defaultRowHeight="12.75" x14ac:dyDescent="0.2"/>
  <cols>
    <col min="1" max="1" width="21.42578125" customWidth="1"/>
    <col min="2" max="2" width="11.42578125" customWidth="1"/>
    <col min="3" max="3" width="6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330" t="s">
        <v>73</v>
      </c>
      <c r="AG1" s="526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527" t="s">
        <v>78</v>
      </c>
      <c r="AG2" s="528"/>
      <c r="AI2" s="9"/>
    </row>
    <row r="3" spans="1:35" ht="24.75" customHeight="1" x14ac:dyDescent="0.25">
      <c r="A3" s="327"/>
      <c r="B3" s="328"/>
      <c r="C3" s="463" t="s">
        <v>64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535"/>
      <c r="AG3" s="536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548" t="s">
        <v>43</v>
      </c>
      <c r="AG4" s="549"/>
      <c r="AI4" s="9"/>
    </row>
    <row r="5" spans="1:35" ht="22.5" customHeight="1" x14ac:dyDescent="0.2">
      <c r="A5" s="537" t="s">
        <v>44</v>
      </c>
      <c r="B5" s="538"/>
      <c r="C5" s="24" t="s">
        <v>41</v>
      </c>
      <c r="D5" s="539"/>
      <c r="E5" s="539"/>
      <c r="F5" s="539"/>
      <c r="G5" s="539"/>
      <c r="H5" s="539"/>
      <c r="I5" s="539"/>
      <c r="J5" s="539"/>
      <c r="K5" s="539"/>
      <c r="L5" s="539"/>
      <c r="M5" s="540" t="s">
        <v>42</v>
      </c>
      <c r="N5" s="540"/>
      <c r="O5" s="540"/>
      <c r="P5" s="540"/>
      <c r="Q5" s="540"/>
      <c r="R5" s="540"/>
      <c r="S5" s="540"/>
      <c r="T5" s="540"/>
      <c r="U5" s="542" t="s">
        <v>41</v>
      </c>
      <c r="V5" s="543"/>
      <c r="W5" s="543"/>
      <c r="X5" s="543"/>
      <c r="Y5" s="543"/>
      <c r="Z5" s="543"/>
      <c r="AA5" s="543"/>
      <c r="AB5" s="543"/>
      <c r="AC5" s="543"/>
      <c r="AD5" s="316" t="s">
        <v>1</v>
      </c>
      <c r="AE5" s="316"/>
      <c r="AF5" s="316"/>
      <c r="AG5" s="317"/>
    </row>
    <row r="6" spans="1:35" ht="26.25" customHeight="1" x14ac:dyDescent="0.2">
      <c r="A6" s="545" t="s">
        <v>45</v>
      </c>
      <c r="B6" s="546"/>
      <c r="C6" s="10" t="s">
        <v>41</v>
      </c>
      <c r="D6" s="547"/>
      <c r="E6" s="547"/>
      <c r="F6" s="547"/>
      <c r="G6" s="547"/>
      <c r="H6" s="547"/>
      <c r="I6" s="547"/>
      <c r="J6" s="547"/>
      <c r="K6" s="547"/>
      <c r="L6" s="547"/>
      <c r="M6" s="541"/>
      <c r="N6" s="541"/>
      <c r="O6" s="541"/>
      <c r="P6" s="541"/>
      <c r="Q6" s="541"/>
      <c r="R6" s="541"/>
      <c r="S6" s="541"/>
      <c r="T6" s="541"/>
      <c r="U6" s="403"/>
      <c r="V6" s="544"/>
      <c r="W6" s="544"/>
      <c r="X6" s="544"/>
      <c r="Y6" s="544"/>
      <c r="Z6" s="544"/>
      <c r="AA6" s="544"/>
      <c r="AB6" s="544"/>
      <c r="AC6" s="544"/>
      <c r="AD6" s="318"/>
      <c r="AE6" s="318"/>
      <c r="AF6" s="318"/>
      <c r="AG6" s="319"/>
    </row>
    <row r="7" spans="1:35" ht="64.5" customHeight="1" x14ac:dyDescent="0.75">
      <c r="A7" s="25" t="s">
        <v>0</v>
      </c>
      <c r="B7" s="26"/>
      <c r="C7" s="27"/>
      <c r="D7" s="2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318"/>
      <c r="AE7" s="318"/>
      <c r="AF7" s="318"/>
      <c r="AG7" s="319"/>
      <c r="AH7" s="6"/>
    </row>
    <row r="8" spans="1:35" ht="25.5" customHeight="1" x14ac:dyDescent="0.35">
      <c r="A8" s="529" t="s">
        <v>2</v>
      </c>
      <c r="B8" s="531"/>
      <c r="C8" s="533"/>
      <c r="D8" s="524"/>
      <c r="E8" s="524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11" t="s">
        <v>3</v>
      </c>
      <c r="AE8" s="93">
        <f>COUNT(D35:AC35)</f>
        <v>22</v>
      </c>
      <c r="AF8" s="11"/>
      <c r="AG8" s="30"/>
      <c r="AH8" s="4"/>
    </row>
    <row r="9" spans="1:35" ht="25.5" customHeight="1" thickBot="1" x14ac:dyDescent="0.4">
      <c r="A9" s="530"/>
      <c r="B9" s="532"/>
      <c r="C9" s="534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14" t="s">
        <v>21</v>
      </c>
      <c r="AE9" s="94" t="e">
        <f>SUM(D36:AC36)</f>
        <v>#REF!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 t="e">
        <f>SUMSQ(D36:AC36)</f>
        <v>#REF!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#REF!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 t="e">
        <f>STDEVA(D36:AC36)</f>
        <v>#REF!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93">
        <f>COUNT(D36:AC36)</f>
        <v>1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94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56" t="s">
        <v>46</v>
      </c>
      <c r="B22" s="521" t="e">
        <f>AVERAGE('Deney Sonuç Verisi Değerlendir'!C45,'Deney Sonuç Verisi Değerlendir'!Q45,'Deney Sonuç Verisi Değerlendir'!AE45,'Deney Sonuç Verisi Değerlendir'!#REF!,'Deney Sonuç Verisi Değerlendir'!#REF!,'Deney Sonuç Verisi Değerlendir'!#REF!)</f>
        <v>#REF!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57"/>
      <c r="B23" s="521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59"/>
      <c r="B24" s="60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56" t="s">
        <v>47</v>
      </c>
      <c r="B25" s="522" t="e">
        <f>+B22*4.7/100</f>
        <v>#REF!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59"/>
      <c r="B26" s="523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60"/>
      <c r="B27" s="523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76" t="s">
        <v>48</v>
      </c>
      <c r="B35" s="403"/>
      <c r="C35" s="520"/>
      <c r="D35" s="97" t="e">
        <f>IF(D36="",0,D37/$B$25)</f>
        <v>#REF!</v>
      </c>
      <c r="E35" s="97">
        <f t="shared" ref="E35:AC35" si="0">IF(E36="",0,E37/$B$25)</f>
        <v>0</v>
      </c>
      <c r="F35" s="97">
        <f t="shared" si="0"/>
        <v>0</v>
      </c>
      <c r="G35" s="97" t="e">
        <f t="shared" si="0"/>
        <v>#REF!</v>
      </c>
      <c r="H35" s="97" t="e">
        <f t="shared" si="0"/>
        <v>#REF!</v>
      </c>
      <c r="I35" s="97" t="e">
        <f t="shared" si="0"/>
        <v>#REF!</v>
      </c>
      <c r="J35" s="97">
        <f t="shared" si="0"/>
        <v>0</v>
      </c>
      <c r="K35" s="97">
        <f t="shared" si="0"/>
        <v>0</v>
      </c>
      <c r="L35" s="97">
        <f t="shared" si="0"/>
        <v>0</v>
      </c>
      <c r="M35" s="97">
        <f t="shared" si="0"/>
        <v>0</v>
      </c>
      <c r="N35" s="97">
        <f t="shared" si="0"/>
        <v>0</v>
      </c>
      <c r="O35" s="97">
        <f t="shared" si="0"/>
        <v>0</v>
      </c>
      <c r="P35" s="97">
        <f t="shared" si="0"/>
        <v>0</v>
      </c>
      <c r="Q35" s="97">
        <f t="shared" si="0"/>
        <v>0</v>
      </c>
      <c r="R35" s="97">
        <f t="shared" si="0"/>
        <v>0</v>
      </c>
      <c r="S35" s="97">
        <f t="shared" si="0"/>
        <v>0</v>
      </c>
      <c r="T35" s="97">
        <f t="shared" si="0"/>
        <v>0</v>
      </c>
      <c r="U35" s="97">
        <f t="shared" si="0"/>
        <v>0</v>
      </c>
      <c r="V35" s="97">
        <f t="shared" si="0"/>
        <v>0</v>
      </c>
      <c r="W35" s="97">
        <f t="shared" si="0"/>
        <v>0</v>
      </c>
      <c r="X35" s="97">
        <f t="shared" si="0"/>
        <v>0</v>
      </c>
      <c r="Y35" s="97">
        <f t="shared" si="0"/>
        <v>0</v>
      </c>
      <c r="Z35" s="97">
        <f t="shared" si="0"/>
        <v>0</v>
      </c>
      <c r="AA35" s="97">
        <f t="shared" si="0"/>
        <v>0</v>
      </c>
      <c r="AB35" s="97">
        <f t="shared" si="0"/>
        <v>0</v>
      </c>
      <c r="AC35" s="97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76" t="s">
        <v>49</v>
      </c>
      <c r="B36" s="515"/>
      <c r="C36" s="515"/>
      <c r="D36" s="77">
        <f>+'Deney Sonuç Verisi Değerlendir'!C45</f>
        <v>43.089999999999996</v>
      </c>
      <c r="E36" s="77" t="str">
        <f>+'Deney Sonuç Verisi Değerlendir'!Q45</f>
        <v/>
      </c>
      <c r="F36" s="77" t="str">
        <f>+'Deney Sonuç Verisi Değerlendir'!AE45</f>
        <v/>
      </c>
      <c r="G36" s="77" t="e">
        <f>+'Deney Sonuç Verisi Değerlendir'!#REF!</f>
        <v>#REF!</v>
      </c>
      <c r="H36" s="77" t="e">
        <f>+'Deney Sonuç Verisi Değerlendir'!#REF!</f>
        <v>#REF!</v>
      </c>
      <c r="I36" s="77" t="e">
        <f>+'Deney Sonuç Verisi Değerlendir'!#REF!</f>
        <v>#REF!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79"/>
      <c r="B37" s="515"/>
      <c r="C37" s="515"/>
      <c r="D37" s="98" t="e">
        <f>IF(D36="","",D36-$B$22)</f>
        <v>#REF!</v>
      </c>
      <c r="E37" s="98" t="str">
        <f t="shared" ref="E37:AC37" si="1">IF(E36="","",E36-$B$22)</f>
        <v/>
      </c>
      <c r="F37" s="98" t="str">
        <f t="shared" si="1"/>
        <v/>
      </c>
      <c r="G37" s="98" t="e">
        <f t="shared" si="1"/>
        <v>#REF!</v>
      </c>
      <c r="H37" s="98" t="e">
        <f t="shared" si="1"/>
        <v>#REF!</v>
      </c>
      <c r="I37" s="98" t="e">
        <f t="shared" si="1"/>
        <v>#REF!</v>
      </c>
      <c r="J37" s="98" t="str">
        <f t="shared" si="1"/>
        <v/>
      </c>
      <c r="K37" s="98" t="str">
        <f t="shared" si="1"/>
        <v/>
      </c>
      <c r="L37" s="98" t="str">
        <f t="shared" si="1"/>
        <v/>
      </c>
      <c r="M37" s="98" t="str">
        <f t="shared" si="1"/>
        <v/>
      </c>
      <c r="N37" s="98" t="str">
        <f t="shared" si="1"/>
        <v/>
      </c>
      <c r="O37" s="98" t="str">
        <f t="shared" si="1"/>
        <v/>
      </c>
      <c r="P37" s="98" t="str">
        <f t="shared" si="1"/>
        <v/>
      </c>
      <c r="Q37" s="98" t="str">
        <f t="shared" si="1"/>
        <v/>
      </c>
      <c r="R37" s="98" t="str">
        <f t="shared" si="1"/>
        <v/>
      </c>
      <c r="S37" s="98" t="str">
        <f t="shared" si="1"/>
        <v/>
      </c>
      <c r="T37" s="98" t="str">
        <f t="shared" si="1"/>
        <v/>
      </c>
      <c r="U37" s="98" t="str">
        <f t="shared" si="1"/>
        <v/>
      </c>
      <c r="V37" s="98" t="str">
        <f t="shared" si="1"/>
        <v/>
      </c>
      <c r="W37" s="98" t="str">
        <f t="shared" si="1"/>
        <v/>
      </c>
      <c r="X37" s="98" t="str">
        <f t="shared" si="1"/>
        <v/>
      </c>
      <c r="Y37" s="98" t="str">
        <f t="shared" si="1"/>
        <v/>
      </c>
      <c r="Z37" s="98" t="str">
        <f t="shared" si="1"/>
        <v/>
      </c>
      <c r="AA37" s="98" t="str">
        <f t="shared" si="1"/>
        <v/>
      </c>
      <c r="AB37" s="98" t="str">
        <f t="shared" si="1"/>
        <v/>
      </c>
      <c r="AC37" s="98" t="str">
        <f t="shared" si="1"/>
        <v/>
      </c>
      <c r="AD37" s="22" t="s">
        <v>31</v>
      </c>
      <c r="AE37" s="95" t="e">
        <f>SUM(D36:AC36)</f>
        <v>#REF!</v>
      </c>
      <c r="AF37" s="20"/>
      <c r="AG37" s="51"/>
      <c r="AH37" s="5"/>
    </row>
    <row r="38" spans="1:34" ht="12" customHeight="1" x14ac:dyDescent="0.2">
      <c r="A38" s="516" t="s">
        <v>11</v>
      </c>
      <c r="B38" s="503"/>
      <c r="C38" s="392"/>
      <c r="D38" s="518" t="s">
        <v>12</v>
      </c>
      <c r="E38" s="518"/>
      <c r="F38" s="518"/>
      <c r="G38" s="518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514" t="s">
        <v>13</v>
      </c>
      <c r="U38" s="514"/>
      <c r="V38" s="514"/>
      <c r="W38" s="514"/>
      <c r="X38" s="514"/>
      <c r="Y38" s="514"/>
      <c r="Z38" s="514"/>
      <c r="AA38" s="514"/>
      <c r="AB38" s="514"/>
      <c r="AC38" s="514"/>
      <c r="AD38" s="405" t="s">
        <v>32</v>
      </c>
      <c r="AE38" s="406" t="e">
        <f>SUMSQ(D36:AC36)</f>
        <v>#REF!</v>
      </c>
      <c r="AF38" s="368"/>
      <c r="AG38" s="369"/>
    </row>
    <row r="39" spans="1:34" ht="12" customHeight="1" x14ac:dyDescent="0.2">
      <c r="A39" s="516"/>
      <c r="B39" s="393"/>
      <c r="C39" s="394"/>
      <c r="D39" s="518"/>
      <c r="E39" s="518"/>
      <c r="F39" s="518"/>
      <c r="G39" s="518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405"/>
      <c r="AE39" s="406"/>
      <c r="AF39" s="368"/>
      <c r="AG39" s="369"/>
    </row>
    <row r="40" spans="1:34" ht="12" customHeight="1" x14ac:dyDescent="0.2">
      <c r="A40" s="516"/>
      <c r="B40" s="393"/>
      <c r="C40" s="394"/>
      <c r="D40" s="518"/>
      <c r="E40" s="518"/>
      <c r="F40" s="518"/>
      <c r="G40" s="518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401" t="s">
        <v>27</v>
      </c>
      <c r="AE40" s="402" t="e">
        <f>AVERAGE(D36:AC36)</f>
        <v>#REF!</v>
      </c>
      <c r="AF40" s="368"/>
      <c r="AG40" s="369"/>
      <c r="AH40" s="75"/>
    </row>
    <row r="41" spans="1:34" ht="18.75" customHeight="1" x14ac:dyDescent="0.35">
      <c r="A41" s="516"/>
      <c r="B41" s="393"/>
      <c r="C41" s="394"/>
      <c r="D41" s="518" t="s">
        <v>14</v>
      </c>
      <c r="E41" s="518"/>
      <c r="F41" s="518"/>
      <c r="G41" s="518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508" t="s">
        <v>50</v>
      </c>
      <c r="U41" s="508"/>
      <c r="V41" s="508"/>
      <c r="W41" s="81" t="s">
        <v>41</v>
      </c>
      <c r="X41" s="509"/>
      <c r="Y41" s="509"/>
      <c r="Z41" s="509"/>
      <c r="AA41" s="509"/>
      <c r="AB41" s="509"/>
      <c r="AC41" s="509"/>
      <c r="AD41" s="368"/>
      <c r="AE41" s="402"/>
      <c r="AF41" s="368"/>
      <c r="AG41" s="369"/>
      <c r="AH41" s="82"/>
    </row>
    <row r="42" spans="1:34" ht="12" customHeight="1" x14ac:dyDescent="0.2">
      <c r="A42" s="516"/>
      <c r="B42" s="393"/>
      <c r="C42" s="394"/>
      <c r="D42" s="518"/>
      <c r="E42" s="518"/>
      <c r="F42" s="518"/>
      <c r="G42" s="518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508" t="s">
        <v>51</v>
      </c>
      <c r="U42" s="508"/>
      <c r="V42" s="508"/>
      <c r="W42" s="511" t="s">
        <v>41</v>
      </c>
      <c r="X42" s="509"/>
      <c r="Y42" s="509"/>
      <c r="Z42" s="509"/>
      <c r="AA42" s="509"/>
      <c r="AB42" s="509"/>
      <c r="AC42" s="509"/>
      <c r="AD42" s="405" t="s">
        <v>30</v>
      </c>
      <c r="AE42" s="408" t="e">
        <f>STDEV(D36:AC36)</f>
        <v>#REF!</v>
      </c>
      <c r="AF42" s="368"/>
      <c r="AG42" s="369"/>
      <c r="AH42" s="75"/>
    </row>
    <row r="43" spans="1:34" ht="10.5" customHeight="1" thickBot="1" x14ac:dyDescent="0.25">
      <c r="A43" s="517"/>
      <c r="B43" s="395"/>
      <c r="C43" s="396"/>
      <c r="D43" s="519"/>
      <c r="E43" s="519"/>
      <c r="F43" s="519"/>
      <c r="G43" s="51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510"/>
      <c r="U43" s="510"/>
      <c r="V43" s="510"/>
      <c r="W43" s="512"/>
      <c r="X43" s="513"/>
      <c r="Y43" s="513"/>
      <c r="Z43" s="513"/>
      <c r="AA43" s="513"/>
      <c r="AB43" s="513"/>
      <c r="AC43" s="513"/>
      <c r="AD43" s="407"/>
      <c r="AE43" s="409"/>
      <c r="AF43" s="412"/>
      <c r="AG43" s="413"/>
      <c r="AH43" s="75"/>
    </row>
    <row r="44" spans="1:34" x14ac:dyDescent="0.2">
      <c r="A44" s="462" t="s">
        <v>73</v>
      </c>
      <c r="B44" s="462"/>
      <c r="C44" s="462"/>
      <c r="D44" s="253" t="s">
        <v>77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0</v>
      </c>
      <c r="E50" s="1">
        <v>1</v>
      </c>
      <c r="F50">
        <v>2</v>
      </c>
      <c r="G50" s="1">
        <v>3</v>
      </c>
      <c r="H50">
        <v>4</v>
      </c>
      <c r="I50" s="1">
        <v>5</v>
      </c>
      <c r="J50">
        <v>6</v>
      </c>
      <c r="K50" s="1">
        <v>7</v>
      </c>
      <c r="L50">
        <v>8</v>
      </c>
      <c r="M50" s="1">
        <v>9</v>
      </c>
      <c r="N50">
        <v>10</v>
      </c>
      <c r="O50" s="1">
        <v>11</v>
      </c>
      <c r="P50">
        <v>12</v>
      </c>
      <c r="Q50" s="1">
        <v>13</v>
      </c>
      <c r="R50">
        <v>14</v>
      </c>
      <c r="S50" s="1">
        <v>15</v>
      </c>
      <c r="T50">
        <v>16</v>
      </c>
      <c r="U50" s="1">
        <v>17</v>
      </c>
      <c r="V50">
        <v>18</v>
      </c>
      <c r="W50" s="1">
        <v>19</v>
      </c>
      <c r="X50">
        <v>20</v>
      </c>
      <c r="Y50" s="1">
        <v>21</v>
      </c>
      <c r="Z50">
        <v>22</v>
      </c>
      <c r="AA50" s="1">
        <v>23</v>
      </c>
      <c r="AB50">
        <v>24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AD2:AE2"/>
    <mergeCell ref="AF2:AG2"/>
    <mergeCell ref="A8:A9"/>
    <mergeCell ref="B8:B9"/>
    <mergeCell ref="C8:C9"/>
    <mergeCell ref="D8:D9"/>
    <mergeCell ref="E8:E9"/>
    <mergeCell ref="F8:F9"/>
    <mergeCell ref="AD3:AE3"/>
    <mergeCell ref="AF3:AG3"/>
    <mergeCell ref="A5:B5"/>
    <mergeCell ref="D5:L5"/>
    <mergeCell ref="M5:T6"/>
    <mergeCell ref="U5:U6"/>
    <mergeCell ref="V5:AC6"/>
    <mergeCell ref="AD5:AG7"/>
    <mergeCell ref="A6:B6"/>
    <mergeCell ref="D6:L6"/>
    <mergeCell ref="A1:B4"/>
    <mergeCell ref="C3:AC4"/>
    <mergeCell ref="AD4:AE4"/>
    <mergeCell ref="AF4:AG4"/>
    <mergeCell ref="C1:AC1"/>
    <mergeCell ref="AD1:AE1"/>
    <mergeCell ref="AF1:AG1"/>
    <mergeCell ref="C2:AC2"/>
    <mergeCell ref="Y8:Y9"/>
    <mergeCell ref="Z8:Z9"/>
    <mergeCell ref="AA8:AA9"/>
    <mergeCell ref="AB8:AB9"/>
    <mergeCell ref="AC8:AC9"/>
    <mergeCell ref="A10:B10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6:B16"/>
    <mergeCell ref="AD16:AG17"/>
    <mergeCell ref="A17:B17"/>
    <mergeCell ref="A18:B18"/>
    <mergeCell ref="A19:B19"/>
    <mergeCell ref="A20:B20"/>
    <mergeCell ref="A13:B13"/>
    <mergeCell ref="A14:B14"/>
    <mergeCell ref="AD14:AD15"/>
    <mergeCell ref="AE14:AE15"/>
    <mergeCell ref="AF14:AF15"/>
    <mergeCell ref="AG14:AG15"/>
    <mergeCell ref="A15:B15"/>
    <mergeCell ref="AD35:AG35"/>
    <mergeCell ref="AE25:AE26"/>
    <mergeCell ref="AF25:AF26"/>
    <mergeCell ref="AG25:AG26"/>
    <mergeCell ref="A28:B28"/>
    <mergeCell ref="A29:B29"/>
    <mergeCell ref="A30:B30"/>
    <mergeCell ref="A21:B21"/>
    <mergeCell ref="A22:A23"/>
    <mergeCell ref="B22:B23"/>
    <mergeCell ref="A25:A27"/>
    <mergeCell ref="B25:B27"/>
    <mergeCell ref="AD25:AD26"/>
    <mergeCell ref="B36:C36"/>
    <mergeCell ref="B37:C37"/>
    <mergeCell ref="A38:A43"/>
    <mergeCell ref="B38:C43"/>
    <mergeCell ref="D38:G40"/>
    <mergeCell ref="H38:M40"/>
    <mergeCell ref="D41:G43"/>
    <mergeCell ref="H41:M43"/>
    <mergeCell ref="A31:B31"/>
    <mergeCell ref="A32:B32"/>
    <mergeCell ref="A33:B33"/>
    <mergeCell ref="A34:B34"/>
    <mergeCell ref="B35:C35"/>
    <mergeCell ref="N38:S40"/>
    <mergeCell ref="T38:AC40"/>
    <mergeCell ref="AD38:AD39"/>
    <mergeCell ref="AE38:AE39"/>
    <mergeCell ref="AD42:AD43"/>
    <mergeCell ref="AE42:AE43"/>
    <mergeCell ref="AF38:AF39"/>
    <mergeCell ref="AG38:AG39"/>
    <mergeCell ref="AD40:AD41"/>
    <mergeCell ref="AE40:AE41"/>
    <mergeCell ref="AF40:AF41"/>
    <mergeCell ref="AG40:AG41"/>
    <mergeCell ref="E46:F46"/>
    <mergeCell ref="H46:I46"/>
    <mergeCell ref="K46:L46"/>
    <mergeCell ref="N46:O46"/>
    <mergeCell ref="Q46:R46"/>
    <mergeCell ref="T46:U46"/>
    <mergeCell ref="AF42:AF43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</mergeCells>
  <conditionalFormatting sqref="D35:AC35">
    <cfRule type="cellIs" dxfId="1" priority="1" stopIfTrue="1" operator="between">
      <formula>2</formula>
      <formula>3</formula>
    </cfRule>
    <cfRule type="cellIs" dxfId="0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I36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993729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993729" r:id="rId4"/>
      </mc:Fallback>
    </mc:AlternateContent>
    <mc:AlternateContent xmlns:mc="http://schemas.openxmlformats.org/markup-compatibility/2006">
      <mc:Choice Requires="x14">
        <oleObject progId="Equation.DSMT4" shapeId="1993730" r:id="rId6">
          <objectPr defaultSize="0" autoPict="0" r:id="rId7">
            <anchor moveWithCells="1" sizeWithCells="1">
              <from>
                <xdr:col>1</xdr:col>
                <xdr:colOff>114300</xdr:colOff>
                <xdr:row>34</xdr:row>
                <xdr:rowOff>28575</xdr:rowOff>
              </from>
              <to>
                <xdr:col>2</xdr:col>
                <xdr:colOff>257175</xdr:colOff>
                <xdr:row>35</xdr:row>
                <xdr:rowOff>0</xdr:rowOff>
              </to>
            </anchor>
          </objectPr>
        </oleObject>
      </mc:Choice>
      <mc:Fallback>
        <oleObject progId="Equation.DSMT4" shapeId="1993730" r:id="rId6"/>
      </mc:Fallback>
    </mc:AlternateContent>
    <mc:AlternateContent xmlns:mc="http://schemas.openxmlformats.org/markup-compatibility/2006">
      <mc:Choice Requires="x14">
        <oleObject progId="Equation.DSMT4" shapeId="1993731" r:id="rId8">
          <objectPr defaultSize="0" autoPict="0" r:id="rId9">
            <anchor moveWithCells="1" sizeWithCells="1">
              <from>
                <xdr:col>1</xdr:col>
                <xdr:colOff>333375</xdr:colOff>
                <xdr:row>35</xdr:row>
                <xdr:rowOff>28575</xdr:rowOff>
              </from>
              <to>
                <xdr:col>2</xdr:col>
                <xdr:colOff>66675</xdr:colOff>
                <xdr:row>35</xdr:row>
                <xdr:rowOff>409575</xdr:rowOff>
              </to>
            </anchor>
          </objectPr>
        </oleObject>
      </mc:Choice>
      <mc:Fallback>
        <oleObject progId="Equation.DSMT4" shapeId="1993731" r:id="rId8"/>
      </mc:Fallback>
    </mc:AlternateContent>
    <mc:AlternateContent xmlns:mc="http://schemas.openxmlformats.org/markup-compatibility/2006">
      <mc:Choice Requires="x14">
        <oleObject progId="Equation.DSMT4" shapeId="1993732" r:id="rId10">
          <objectPr defaultSize="0" autoPict="0" r:id="rId11">
            <anchor moveWithCells="1" sizeWithCells="1">
              <from>
                <xdr:col>1</xdr:col>
                <xdr:colOff>66675</xdr:colOff>
                <xdr:row>36</xdr:row>
                <xdr:rowOff>38100</xdr:rowOff>
              </from>
              <to>
                <xdr:col>2</xdr:col>
                <xdr:colOff>371475</xdr:colOff>
                <xdr:row>36</xdr:row>
                <xdr:rowOff>485775</xdr:rowOff>
              </to>
            </anchor>
          </objectPr>
        </oleObject>
      </mc:Choice>
      <mc:Fallback>
        <oleObject progId="Equation.DSMT4" shapeId="1993732" r:id="rId10"/>
      </mc:Fallback>
    </mc:AlternateContent>
    <mc:AlternateContent xmlns:mc="http://schemas.openxmlformats.org/markup-compatibility/2006">
      <mc:Choice Requires="x14">
        <oleObject progId="Equation.DSMT4" shapeId="1993733" r:id="rId12">
          <objectPr defaultSize="0" autoPict="0" r:id="rId13">
            <anchor moveWithCells="1" sizeWithCells="1">
              <from>
                <xdr:col>0</xdr:col>
                <xdr:colOff>838200</xdr:colOff>
                <xdr:row>36</xdr:row>
                <xdr:rowOff>142875</xdr:rowOff>
              </from>
              <to>
                <xdr:col>0</xdr:col>
                <xdr:colOff>1323975</xdr:colOff>
                <xdr:row>36</xdr:row>
                <xdr:rowOff>371475</xdr:rowOff>
              </to>
            </anchor>
          </objectPr>
        </oleObject>
      </mc:Choice>
      <mc:Fallback>
        <oleObject progId="Equation.DSMT4" shapeId="1993733" r:id="rId12"/>
      </mc:Fallback>
    </mc:AlternateContent>
    <mc:AlternateContent xmlns:mc="http://schemas.openxmlformats.org/markup-compatibility/2006">
      <mc:Choice Requires="x14">
        <oleObject progId="Equation.DSMT4" shapeId="1993734" r:id="rId14">
          <objectPr defaultSize="0" autoPict="0" r:id="rId15">
            <anchor moveWithCells="1" sizeWithCells="1">
              <from>
                <xdr:col>0</xdr:col>
                <xdr:colOff>914400</xdr:colOff>
                <xdr:row>21</xdr:row>
                <xdr:rowOff>38100</xdr:rowOff>
              </from>
              <to>
                <xdr:col>0</xdr:col>
                <xdr:colOff>1323975</xdr:colOff>
                <xdr:row>22</xdr:row>
                <xdr:rowOff>219075</xdr:rowOff>
              </to>
            </anchor>
          </objectPr>
        </oleObject>
      </mc:Choice>
      <mc:Fallback>
        <oleObject progId="Equation.DSMT4" shapeId="1993734" r:id="rId14"/>
      </mc:Fallback>
    </mc:AlternateContent>
    <mc:AlternateContent xmlns:mc="http://schemas.openxmlformats.org/markup-compatibility/2006">
      <mc:Choice Requires="x14">
        <oleObject progId="Equation.DSMT4" shapeId="1993735" r:id="rId16">
          <objectPr defaultSize="0" autoPict="0" r:id="rId17">
            <anchor moveWithCells="1" sizeWithCells="1">
              <from>
                <xdr:col>0</xdr:col>
                <xdr:colOff>981075</xdr:colOff>
                <xdr:row>24</xdr:row>
                <xdr:rowOff>152400</xdr:rowOff>
              </from>
              <to>
                <xdr:col>0</xdr:col>
                <xdr:colOff>1219200</xdr:colOff>
                <xdr:row>26</xdr:row>
                <xdr:rowOff>0</xdr:rowOff>
              </to>
            </anchor>
          </objectPr>
        </oleObject>
      </mc:Choice>
      <mc:Fallback>
        <oleObject progId="Equation.DSMT4" shapeId="1993735" r:id="rId16"/>
      </mc:Fallback>
    </mc:AlternateContent>
    <mc:AlternateContent xmlns:mc="http://schemas.openxmlformats.org/markup-compatibility/2006">
      <mc:Choice Requires="x14">
        <oleObject progId="Equation.DSMT4" shapeId="1993736" r:id="rId18">
          <objectPr defaultSize="0" autoPict="0" r:id="rId19">
            <anchor moveWithCells="1" sizeWithCells="1">
              <from>
                <xdr:col>7</xdr:col>
                <xdr:colOff>295275</xdr:colOff>
                <xdr:row>37</xdr:row>
                <xdr:rowOff>66675</xdr:rowOff>
              </from>
              <to>
                <xdr:col>11</xdr:col>
                <xdr:colOff>295275</xdr:colOff>
                <xdr:row>39</xdr:row>
                <xdr:rowOff>104775</xdr:rowOff>
              </to>
            </anchor>
          </objectPr>
        </oleObject>
      </mc:Choice>
      <mc:Fallback>
        <oleObject progId="Equation.DSMT4" shapeId="1993736" r:id="rId18"/>
      </mc:Fallback>
    </mc:AlternateContent>
    <mc:AlternateContent xmlns:mc="http://schemas.openxmlformats.org/markup-compatibility/2006">
      <mc:Choice Requires="x14">
        <oleObject progId="Equation.DSMT4" shapeId="1993737" r:id="rId20">
          <objectPr defaultSize="0" autoPict="0" r:id="rId21">
            <anchor moveWithCells="1" sizeWithCells="1">
              <from>
                <xdr:col>7</xdr:col>
                <xdr:colOff>219075</xdr:colOff>
                <xdr:row>40</xdr:row>
                <xdr:rowOff>104775</xdr:rowOff>
              </from>
              <to>
                <xdr:col>11</xdr:col>
                <xdr:colOff>295275</xdr:colOff>
                <xdr:row>42</xdr:row>
                <xdr:rowOff>76200</xdr:rowOff>
              </to>
            </anchor>
          </objectPr>
        </oleObject>
      </mc:Choice>
      <mc:Fallback>
        <oleObject progId="Equation.DSMT4" shapeId="1993737" r:id="rId20"/>
      </mc:Fallback>
    </mc:AlternateContent>
    <mc:AlternateContent xmlns:mc="http://schemas.openxmlformats.org/markup-compatibility/2006">
      <mc:Choice Requires="x14">
        <oleObject progId="Equation.DSMT4" shapeId="1993738" r:id="rId22">
          <objectPr defaultSize="0" autoPict="0" r:id="rId23">
            <anchor moveWithCells="1" sizeWithCells="1">
              <from>
                <xdr:col>1</xdr:col>
                <xdr:colOff>257175</xdr:colOff>
                <xdr:row>38</xdr:row>
                <xdr:rowOff>66675</xdr:rowOff>
              </from>
              <to>
                <xdr:col>2</xdr:col>
                <xdr:colOff>190500</xdr:colOff>
                <xdr:row>41</xdr:row>
                <xdr:rowOff>28575</xdr:rowOff>
              </to>
            </anchor>
          </objectPr>
        </oleObject>
      </mc:Choice>
      <mc:Fallback>
        <oleObject progId="Equation.DSMT4" shapeId="1993738" r:id="rId2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0"/>
  <sheetViews>
    <sheetView topLeftCell="V1" zoomScale="75" zoomScaleNormal="75" workbookViewId="0">
      <selection activeCell="AC5" sqref="AC5:AO5"/>
    </sheetView>
  </sheetViews>
  <sheetFormatPr defaultColWidth="8.7109375" defaultRowHeight="12.75" x14ac:dyDescent="0.2"/>
  <cols>
    <col min="1" max="1" width="17.42578125" customWidth="1"/>
    <col min="2" max="2" width="16.42578125" customWidth="1"/>
    <col min="3" max="8" width="12.7109375" style="7" customWidth="1"/>
    <col min="9" max="9" width="12.7109375" customWidth="1"/>
    <col min="10" max="10" width="15" customWidth="1"/>
    <col min="11" max="11" width="15.5703125" customWidth="1"/>
    <col min="12" max="12" width="13.140625" customWidth="1"/>
    <col min="13" max="13" width="15.42578125" customWidth="1"/>
    <col min="15" max="15" width="19" customWidth="1"/>
    <col min="16" max="16" width="16.28515625" customWidth="1"/>
    <col min="17" max="22" width="12.7109375" style="7" customWidth="1"/>
    <col min="23" max="24" width="12.7109375" customWidth="1"/>
    <col min="25" max="26" width="13.42578125" customWidth="1"/>
    <col min="27" max="27" width="15.42578125" customWidth="1"/>
    <col min="29" max="29" width="17.28515625" customWidth="1"/>
    <col min="30" max="30" width="16.28515625" customWidth="1"/>
    <col min="31" max="36" width="12.7109375" style="7" customWidth="1"/>
    <col min="37" max="40" width="12.7109375" customWidth="1"/>
    <col min="41" max="41" width="17.28515625" customWidth="1"/>
  </cols>
  <sheetData>
    <row r="1" spans="1:41" ht="23.25" customHeight="1" x14ac:dyDescent="0.2">
      <c r="A1" s="214"/>
      <c r="B1" s="215" t="s">
        <v>36</v>
      </c>
      <c r="C1" s="215"/>
      <c r="D1" s="215"/>
      <c r="E1" s="215"/>
      <c r="F1" s="215"/>
      <c r="G1" s="215"/>
      <c r="H1" s="215"/>
      <c r="I1" s="215"/>
      <c r="J1" s="213" t="s">
        <v>37</v>
      </c>
      <c r="K1" s="213"/>
      <c r="L1" s="176"/>
      <c r="M1" s="133" t="s">
        <v>76</v>
      </c>
      <c r="O1" s="291"/>
      <c r="P1" s="294" t="s">
        <v>36</v>
      </c>
      <c r="Q1" s="295"/>
      <c r="R1" s="295"/>
      <c r="S1" s="295"/>
      <c r="T1" s="295"/>
      <c r="U1" s="295"/>
      <c r="V1" s="295"/>
      <c r="W1" s="296"/>
      <c r="X1" s="282" t="s">
        <v>37</v>
      </c>
      <c r="Y1" s="283"/>
      <c r="Z1" s="177"/>
      <c r="AA1" s="112" t="str">
        <f>+M1</f>
        <v>F 0 16 00 67</v>
      </c>
      <c r="AC1" s="214"/>
      <c r="AD1" s="215" t="s">
        <v>36</v>
      </c>
      <c r="AE1" s="215"/>
      <c r="AF1" s="215"/>
      <c r="AG1" s="215"/>
      <c r="AH1" s="215"/>
      <c r="AI1" s="215"/>
      <c r="AJ1" s="215"/>
      <c r="AK1" s="215"/>
      <c r="AL1" s="213" t="s">
        <v>37</v>
      </c>
      <c r="AM1" s="213"/>
      <c r="AN1" s="176"/>
      <c r="AO1" s="112" t="str">
        <f>+M1</f>
        <v>F 0 16 00 67</v>
      </c>
    </row>
    <row r="2" spans="1:41" ht="21.75" customHeight="1" x14ac:dyDescent="0.2">
      <c r="A2" s="214"/>
      <c r="B2" s="211" t="s">
        <v>39</v>
      </c>
      <c r="C2" s="211"/>
      <c r="D2" s="211"/>
      <c r="E2" s="211"/>
      <c r="F2" s="211"/>
      <c r="G2" s="211"/>
      <c r="H2" s="211"/>
      <c r="I2" s="211"/>
      <c r="J2" s="213" t="s">
        <v>38</v>
      </c>
      <c r="K2" s="213"/>
      <c r="L2" s="176"/>
      <c r="M2" s="134" t="s">
        <v>82</v>
      </c>
      <c r="O2" s="292"/>
      <c r="P2" s="288" t="s">
        <v>39</v>
      </c>
      <c r="Q2" s="289"/>
      <c r="R2" s="289"/>
      <c r="S2" s="289"/>
      <c r="T2" s="289"/>
      <c r="U2" s="289"/>
      <c r="V2" s="289"/>
      <c r="W2" s="290"/>
      <c r="X2" s="282" t="s">
        <v>38</v>
      </c>
      <c r="Y2" s="283"/>
      <c r="Z2" s="177"/>
      <c r="AA2" s="113" t="str">
        <f>+M2</f>
        <v>Ağustos 2016</v>
      </c>
      <c r="AC2" s="214"/>
      <c r="AD2" s="211" t="s">
        <v>39</v>
      </c>
      <c r="AE2" s="211"/>
      <c r="AF2" s="211"/>
      <c r="AG2" s="211"/>
      <c r="AH2" s="211"/>
      <c r="AI2" s="211"/>
      <c r="AJ2" s="211"/>
      <c r="AK2" s="211"/>
      <c r="AL2" s="213" t="s">
        <v>38</v>
      </c>
      <c r="AM2" s="213"/>
      <c r="AN2" s="176"/>
      <c r="AO2" s="113" t="str">
        <f>+M2</f>
        <v>Ağustos 2016</v>
      </c>
    </row>
    <row r="3" spans="1:41" ht="22.5" customHeight="1" x14ac:dyDescent="0.2">
      <c r="A3" s="214"/>
      <c r="B3" s="211" t="s">
        <v>81</v>
      </c>
      <c r="C3" s="211"/>
      <c r="D3" s="211"/>
      <c r="E3" s="211"/>
      <c r="F3" s="211"/>
      <c r="G3" s="211"/>
      <c r="H3" s="211"/>
      <c r="I3" s="211"/>
      <c r="J3" s="213" t="s">
        <v>74</v>
      </c>
      <c r="K3" s="213"/>
      <c r="L3" s="179"/>
      <c r="M3" s="187" t="s">
        <v>122</v>
      </c>
      <c r="O3" s="292"/>
      <c r="P3" s="297" t="str">
        <f>+B3</f>
        <v>Laboratuvar İçi Kalite Kontrol (Uyarlık ve Kontrol Grafiği) ve Değerlendirme</v>
      </c>
      <c r="Q3" s="298"/>
      <c r="R3" s="298"/>
      <c r="S3" s="298"/>
      <c r="T3" s="298"/>
      <c r="U3" s="298"/>
      <c r="V3" s="298"/>
      <c r="W3" s="299"/>
      <c r="X3" s="282" t="s">
        <v>74</v>
      </c>
      <c r="Y3" s="283"/>
      <c r="Z3" s="177"/>
      <c r="AA3" s="119" t="str">
        <f>+M3</f>
        <v>06/Şubat.2022</v>
      </c>
      <c r="AC3" s="214"/>
      <c r="AD3" s="211" t="str">
        <f>+B3</f>
        <v>Laboratuvar İçi Kalite Kontrol (Uyarlık ve Kontrol Grafiği) ve Değerlendirme</v>
      </c>
      <c r="AE3" s="211"/>
      <c r="AF3" s="211"/>
      <c r="AG3" s="211"/>
      <c r="AH3" s="211"/>
      <c r="AI3" s="211"/>
      <c r="AJ3" s="211"/>
      <c r="AK3" s="211"/>
      <c r="AL3" s="213" t="s">
        <v>74</v>
      </c>
      <c r="AM3" s="213"/>
      <c r="AN3" s="176"/>
      <c r="AO3" s="113" t="str">
        <f>+M3</f>
        <v>06/Şubat.2022</v>
      </c>
    </row>
    <row r="4" spans="1:41" ht="23.85" customHeight="1" x14ac:dyDescent="0.2">
      <c r="A4" s="214"/>
      <c r="B4" s="211"/>
      <c r="C4" s="211"/>
      <c r="D4" s="211"/>
      <c r="E4" s="211"/>
      <c r="F4" s="211"/>
      <c r="G4" s="211"/>
      <c r="H4" s="211"/>
      <c r="I4" s="211"/>
      <c r="J4" s="213" t="s">
        <v>55</v>
      </c>
      <c r="K4" s="213"/>
      <c r="L4" s="176"/>
      <c r="M4" s="209" t="s">
        <v>125</v>
      </c>
      <c r="O4" s="293"/>
      <c r="P4" s="300"/>
      <c r="Q4" s="301"/>
      <c r="R4" s="301"/>
      <c r="S4" s="301"/>
      <c r="T4" s="301"/>
      <c r="U4" s="301"/>
      <c r="V4" s="301"/>
      <c r="W4" s="302"/>
      <c r="X4" s="282" t="s">
        <v>55</v>
      </c>
      <c r="Y4" s="283"/>
      <c r="Z4" s="177"/>
      <c r="AA4" s="113" t="s">
        <v>126</v>
      </c>
      <c r="AC4" s="214"/>
      <c r="AD4" s="211"/>
      <c r="AE4" s="211"/>
      <c r="AF4" s="211"/>
      <c r="AG4" s="211"/>
      <c r="AH4" s="211"/>
      <c r="AI4" s="211"/>
      <c r="AJ4" s="211"/>
      <c r="AK4" s="211"/>
      <c r="AL4" s="213" t="s">
        <v>55</v>
      </c>
      <c r="AM4" s="213"/>
      <c r="AN4" s="176"/>
      <c r="AO4" s="210" t="s">
        <v>127</v>
      </c>
    </row>
    <row r="5" spans="1:41" ht="33" customHeight="1" x14ac:dyDescent="0.2">
      <c r="A5" s="284" t="s">
        <v>83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6"/>
      <c r="O5" s="232" t="str">
        <f>$A$5</f>
        <v>Laboratuvar İçi Kalite Kontrol (Uyarlık ve Kontrol Grafiği) ve Değerlendirme İşleminin Yapıldığı Dönem/Tarih:</v>
      </c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33"/>
      <c r="AC5" s="232" t="str">
        <f>$A$5</f>
        <v>Laboratuvar İçi Kalite Kontrol (Uyarlık ve Kontrol Grafiği) ve Değerlendirme İşleminin Yapıldığı Dönem/Tarih:</v>
      </c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33"/>
    </row>
    <row r="6" spans="1:41" ht="24" customHeight="1" x14ac:dyDescent="0.2">
      <c r="A6" s="277" t="s">
        <v>61</v>
      </c>
      <c r="B6" s="278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6"/>
      <c r="O6" s="227" t="str">
        <f>+$A$6</f>
        <v>Laboratuvar Adı:</v>
      </c>
      <c r="P6" s="228"/>
      <c r="Q6" s="216"/>
      <c r="R6" s="217"/>
      <c r="S6" s="217"/>
      <c r="T6" s="217"/>
      <c r="U6" s="217"/>
      <c r="V6" s="217"/>
      <c r="W6" s="217"/>
      <c r="X6" s="217"/>
      <c r="Y6" s="217"/>
      <c r="Z6" s="217"/>
      <c r="AA6" s="218"/>
      <c r="AC6" s="227" t="str">
        <f>+$A$6</f>
        <v>Laboratuvar Adı:</v>
      </c>
      <c r="AD6" s="228"/>
      <c r="AE6" s="216"/>
      <c r="AF6" s="217"/>
      <c r="AG6" s="217"/>
      <c r="AH6" s="217"/>
      <c r="AI6" s="217"/>
      <c r="AJ6" s="217"/>
      <c r="AK6" s="217"/>
      <c r="AL6" s="217"/>
      <c r="AM6" s="217"/>
      <c r="AN6" s="217"/>
      <c r="AO6" s="218"/>
    </row>
    <row r="7" spans="1:41" ht="24" customHeight="1" x14ac:dyDescent="0.2">
      <c r="A7" s="277" t="s">
        <v>59</v>
      </c>
      <c r="B7" s="278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6"/>
      <c r="O7" s="227" t="str">
        <f>+$A$7</f>
        <v>Deney Adı/Standard No. :</v>
      </c>
      <c r="P7" s="228"/>
      <c r="Q7" s="216"/>
      <c r="R7" s="217"/>
      <c r="S7" s="217"/>
      <c r="T7" s="217"/>
      <c r="U7" s="217"/>
      <c r="V7" s="217"/>
      <c r="W7" s="217"/>
      <c r="X7" s="217"/>
      <c r="Y7" s="217"/>
      <c r="Z7" s="217"/>
      <c r="AA7" s="218"/>
      <c r="AC7" s="227" t="str">
        <f>+$A$7</f>
        <v>Deney Adı/Standard No. :</v>
      </c>
      <c r="AD7" s="228"/>
      <c r="AE7" s="216"/>
      <c r="AF7" s="217"/>
      <c r="AG7" s="217"/>
      <c r="AH7" s="217"/>
      <c r="AI7" s="217"/>
      <c r="AJ7" s="217"/>
      <c r="AK7" s="217"/>
      <c r="AL7" s="217"/>
      <c r="AM7" s="217"/>
      <c r="AN7" s="217"/>
      <c r="AO7" s="218"/>
    </row>
    <row r="8" spans="1:41" ht="24" customHeight="1" x14ac:dyDescent="0.2">
      <c r="A8" s="277" t="s">
        <v>56</v>
      </c>
      <c r="B8" s="278"/>
      <c r="C8" s="224"/>
      <c r="D8" s="225"/>
      <c r="E8" s="225"/>
      <c r="F8" s="225"/>
      <c r="G8" s="225"/>
      <c r="H8" s="225"/>
      <c r="I8" s="225"/>
      <c r="J8" s="225"/>
      <c r="K8" s="225"/>
      <c r="L8" s="225"/>
      <c r="M8" s="226"/>
      <c r="O8" s="227" t="str">
        <f>+$A$8</f>
        <v>Deney Numunesi Tarifi:</v>
      </c>
      <c r="P8" s="228"/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8"/>
      <c r="AC8" s="227" t="str">
        <f>+$A$8</f>
        <v>Deney Numunesi Tarifi:</v>
      </c>
      <c r="AD8" s="228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ht="30" customHeight="1" x14ac:dyDescent="0.2">
      <c r="A9" s="277" t="s">
        <v>88</v>
      </c>
      <c r="B9" s="278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6"/>
      <c r="O9" s="227" t="str">
        <f>+$A$9</f>
        <v>Deneylerin Yapıldığı Tarih Aralığı:</v>
      </c>
      <c r="P9" s="228"/>
      <c r="Q9" s="216"/>
      <c r="R9" s="217"/>
      <c r="S9" s="217"/>
      <c r="T9" s="217"/>
      <c r="U9" s="217"/>
      <c r="V9" s="217"/>
      <c r="W9" s="217"/>
      <c r="X9" s="217"/>
      <c r="Y9" s="217"/>
      <c r="Z9" s="217"/>
      <c r="AA9" s="218"/>
      <c r="AC9" s="227" t="str">
        <f>+$A$9</f>
        <v>Deneylerin Yapıldığı Tarih Aralığı:</v>
      </c>
      <c r="AD9" s="228"/>
      <c r="AE9" s="216"/>
      <c r="AF9" s="217"/>
      <c r="AG9" s="217"/>
      <c r="AH9" s="217"/>
      <c r="AI9" s="217"/>
      <c r="AJ9" s="217"/>
      <c r="AK9" s="217"/>
      <c r="AL9" s="217"/>
      <c r="AM9" s="217"/>
      <c r="AN9" s="217"/>
      <c r="AO9" s="218"/>
    </row>
    <row r="10" spans="1:41" ht="21" customHeight="1" x14ac:dyDescent="0.2">
      <c r="A10" s="277" t="s">
        <v>63</v>
      </c>
      <c r="B10" s="278"/>
      <c r="C10" s="279" t="s">
        <v>58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1"/>
      <c r="O10" s="232" t="str">
        <f>+$A$10</f>
        <v>Num. Kodu/Deney Sayısı</v>
      </c>
      <c r="P10" s="233"/>
      <c r="Q10" s="229" t="s">
        <v>58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C10" s="232" t="str">
        <f>+$A$10</f>
        <v>Num. Kodu/Deney Sayısı</v>
      </c>
      <c r="AD10" s="233"/>
      <c r="AE10" s="229" t="s">
        <v>58</v>
      </c>
      <c r="AF10" s="230"/>
      <c r="AG10" s="230"/>
      <c r="AH10" s="230"/>
      <c r="AI10" s="230"/>
      <c r="AJ10" s="230"/>
      <c r="AK10" s="230"/>
      <c r="AL10" s="230"/>
      <c r="AM10" s="230"/>
      <c r="AN10" s="230"/>
      <c r="AO10" s="231"/>
    </row>
    <row r="11" spans="1:41" s="21" customFormat="1" ht="38.25" customHeight="1" x14ac:dyDescent="0.2">
      <c r="A11" s="100" t="s">
        <v>62</v>
      </c>
      <c r="B11" s="100" t="s">
        <v>60</v>
      </c>
      <c r="C11" s="142" t="s">
        <v>89</v>
      </c>
      <c r="D11" s="142" t="s">
        <v>90</v>
      </c>
      <c r="E11" s="142" t="s">
        <v>91</v>
      </c>
      <c r="F11" s="142" t="s">
        <v>92</v>
      </c>
      <c r="G11" s="142" t="s">
        <v>93</v>
      </c>
      <c r="H11" s="142" t="s">
        <v>94</v>
      </c>
      <c r="I11" s="142" t="s">
        <v>95</v>
      </c>
      <c r="J11" s="142" t="s">
        <v>96</v>
      </c>
      <c r="K11" s="142" t="s">
        <v>97</v>
      </c>
      <c r="L11" s="142" t="s">
        <v>113</v>
      </c>
      <c r="M11" s="142" t="s">
        <v>75</v>
      </c>
      <c r="O11" s="100" t="s">
        <v>62</v>
      </c>
      <c r="P11" s="100" t="s">
        <v>60</v>
      </c>
      <c r="Q11" s="118" t="str">
        <f t="shared" ref="Q11:AA11" si="0">+C11</f>
        <v>Personel1</v>
      </c>
      <c r="R11" s="118" t="str">
        <f t="shared" si="0"/>
        <v>Personel2</v>
      </c>
      <c r="S11" s="118" t="str">
        <f t="shared" si="0"/>
        <v>Personel3</v>
      </c>
      <c r="T11" s="118" t="str">
        <f t="shared" si="0"/>
        <v>Personel4</v>
      </c>
      <c r="U11" s="118" t="str">
        <f t="shared" si="0"/>
        <v>Personel5</v>
      </c>
      <c r="V11" s="118" t="str">
        <f t="shared" si="0"/>
        <v>Personel6</v>
      </c>
      <c r="W11" s="118" t="str">
        <f t="shared" si="0"/>
        <v>Personel7</v>
      </c>
      <c r="X11" s="118" t="str">
        <f t="shared" si="0"/>
        <v>Personel8</v>
      </c>
      <c r="Y11" s="118" t="str">
        <f t="shared" si="0"/>
        <v>Personel9</v>
      </c>
      <c r="Z11" s="118" t="str">
        <f t="shared" si="0"/>
        <v>Personel10</v>
      </c>
      <c r="AA11" s="118" t="str">
        <f t="shared" si="0"/>
        <v>Genel</v>
      </c>
      <c r="AC11" s="100" t="s">
        <v>62</v>
      </c>
      <c r="AD11" s="100" t="s">
        <v>60</v>
      </c>
      <c r="AE11" s="118" t="str">
        <f t="shared" ref="AE11:AO11" si="1">+Q11</f>
        <v>Personel1</v>
      </c>
      <c r="AF11" s="118" t="str">
        <f t="shared" si="1"/>
        <v>Personel2</v>
      </c>
      <c r="AG11" s="118" t="str">
        <f t="shared" si="1"/>
        <v>Personel3</v>
      </c>
      <c r="AH11" s="118" t="str">
        <f t="shared" si="1"/>
        <v>Personel4</v>
      </c>
      <c r="AI11" s="118" t="str">
        <f t="shared" si="1"/>
        <v>Personel5</v>
      </c>
      <c r="AJ11" s="118" t="str">
        <f t="shared" si="1"/>
        <v>Personel6</v>
      </c>
      <c r="AK11" s="118" t="str">
        <f t="shared" si="1"/>
        <v>Personel7</v>
      </c>
      <c r="AL11" s="118" t="str">
        <f t="shared" si="1"/>
        <v>Personel8</v>
      </c>
      <c r="AM11" s="118" t="str">
        <f t="shared" si="1"/>
        <v>Personel9</v>
      </c>
      <c r="AN11" s="118" t="str">
        <f t="shared" si="1"/>
        <v>Personel10</v>
      </c>
      <c r="AO11" s="118" t="str">
        <f t="shared" si="1"/>
        <v>Genel</v>
      </c>
    </row>
    <row r="12" spans="1:41" s="8" customFormat="1" ht="24" customHeight="1" x14ac:dyDescent="0.2">
      <c r="A12" s="125" t="s">
        <v>66</v>
      </c>
      <c r="B12" s="141">
        <f>IF(A12="","",COUNTA(A12))</f>
        <v>1</v>
      </c>
      <c r="C12" s="199">
        <f>IF('Ham Veriler'!C12="","",(+'Ham Veriler'!C12*1000)/'Ham Veriler'!Q12)</f>
        <v>42.8125</v>
      </c>
      <c r="D12" s="199">
        <f>IF('Ham Veriler'!D12="","",(+'Ham Veriler'!D12*1000)/'Ham Veriler'!R12)</f>
        <v>43.3125</v>
      </c>
      <c r="E12" s="199">
        <f>IF('Ham Veriler'!E12="","",(+'Ham Veriler'!E12*1000)/'Ham Veriler'!S12)</f>
        <v>43.8125</v>
      </c>
      <c r="F12" s="199">
        <f>IF('Ham Veriler'!F12="","",(+'Ham Veriler'!F12*1000)/'Ham Veriler'!T12)</f>
        <v>44.5625</v>
      </c>
      <c r="G12" s="199">
        <f>IF('Ham Veriler'!G12="","",(+'Ham Veriler'!G12*1000)/'Ham Veriler'!U12)</f>
        <v>44.8125</v>
      </c>
      <c r="H12" s="199" t="str">
        <f>IF('Ham Veriler'!H12="","",+'Ham Veriler'!H12*1000/('Ham Veriler'!V12))</f>
        <v/>
      </c>
      <c r="I12" s="199" t="str">
        <f>IF('Ham Veriler'!I12="","",+'Ham Veriler'!I12*1000/('Ham Veriler'!W12))</f>
        <v/>
      </c>
      <c r="J12" s="199" t="str">
        <f>IF('Ham Veriler'!J12="","",+'Ham Veriler'!J12*1000/('Ham Veriler'!X12))</f>
        <v/>
      </c>
      <c r="K12" s="199" t="str">
        <f>IF('Ham Veriler'!K12="","",+'Ham Veriler'!K12*1000/('Ham Veriler'!Y12))</f>
        <v/>
      </c>
      <c r="L12" s="199" t="str">
        <f>IF('Ham Veriler'!L12="","",+'Ham Veriler'!L12*1000/('Ham Veriler'!Z12))</f>
        <v/>
      </c>
      <c r="M12" s="131"/>
      <c r="O12" s="125" t="s">
        <v>66</v>
      </c>
      <c r="P12" s="100">
        <f>IF(O12="","",COUNTA(O12))</f>
        <v>1</v>
      </c>
      <c r="Q12" s="131">
        <f>+IF('Ham Veriler'!Q12="","",'Ham Veriler'!Q12)</f>
        <v>1600</v>
      </c>
      <c r="R12" s="131">
        <f>+IF('Ham Veriler'!R12="","",'Ham Veriler'!R12)</f>
        <v>1600</v>
      </c>
      <c r="S12" s="131">
        <f>+IF('Ham Veriler'!S12="","",'Ham Veriler'!S12)</f>
        <v>1600</v>
      </c>
      <c r="T12" s="131">
        <f>+IF('Ham Veriler'!T12="","",'Ham Veriler'!T12)</f>
        <v>1600</v>
      </c>
      <c r="U12" s="131">
        <f>+IF('Ham Veriler'!U12="","",'Ham Veriler'!U12)</f>
        <v>1600</v>
      </c>
      <c r="V12" s="131" t="str">
        <f>+IF('Ham Veriler'!V12="","",'Ham Veriler'!V12)</f>
        <v/>
      </c>
      <c r="W12" s="131" t="str">
        <f>+IF('Ham Veriler'!W12="","",'Ham Veriler'!W12)</f>
        <v/>
      </c>
      <c r="X12" s="131" t="str">
        <f>+IF('Ham Veriler'!X12="","",'Ham Veriler'!X12)</f>
        <v/>
      </c>
      <c r="Y12" s="131" t="str">
        <f>+IF('Ham Veriler'!Y12="","",'Ham Veriler'!Y12)</f>
        <v/>
      </c>
      <c r="Z12" s="131" t="str">
        <f>+IF('Ham Veriler'!Z12="","",'Ham Veriler'!Z12)</f>
        <v/>
      </c>
      <c r="AA12" s="132"/>
      <c r="AC12" s="125" t="s">
        <v>66</v>
      </c>
      <c r="AD12" s="104">
        <f>IF(AC12="","",COUNTA(AC12))</f>
        <v>1</v>
      </c>
      <c r="AE12" s="131">
        <v>150.6</v>
      </c>
      <c r="AF12" s="131">
        <v>150.68</v>
      </c>
      <c r="AG12" s="131">
        <v>150.76</v>
      </c>
      <c r="AH12" s="131">
        <v>150.84</v>
      </c>
      <c r="AI12" s="131">
        <v>150.91999999999999</v>
      </c>
      <c r="AJ12" s="131">
        <v>151</v>
      </c>
      <c r="AK12" s="131">
        <v>151.08000000000001</v>
      </c>
      <c r="AL12" s="131">
        <v>151.16</v>
      </c>
      <c r="AM12" s="131">
        <v>151.24</v>
      </c>
      <c r="AN12" s="131">
        <v>151.32</v>
      </c>
      <c r="AO12" s="132"/>
    </row>
    <row r="13" spans="1:41" s="8" customFormat="1" ht="24" customHeight="1" x14ac:dyDescent="0.2">
      <c r="A13" s="125" t="s">
        <v>67</v>
      </c>
      <c r="B13" s="141">
        <f>IF(A13="","",COUNTA($A$12:A13))</f>
        <v>2</v>
      </c>
      <c r="C13" s="199">
        <f>IF('Ham Veriler'!C13="","",(+'Ham Veriler'!C13*1000)/'Ham Veriler'!Q13)</f>
        <v>43.375</v>
      </c>
      <c r="D13" s="199">
        <f>IF('Ham Veriler'!D13="","",(+'Ham Veriler'!D13*1000)/'Ham Veriler'!R13)</f>
        <v>42.875</v>
      </c>
      <c r="E13" s="199">
        <f>IF('Ham Veriler'!E13="","",(+'Ham Veriler'!E13*1000)/'Ham Veriler'!S13)</f>
        <v>42.375</v>
      </c>
      <c r="F13" s="199">
        <f>IF('Ham Veriler'!F13="","",(+'Ham Veriler'!F13*1000)/'Ham Veriler'!T13)</f>
        <v>41.875</v>
      </c>
      <c r="G13" s="199">
        <f>IF('Ham Veriler'!G13="","",(+'Ham Veriler'!G13*1000)/'Ham Veriler'!U13)</f>
        <v>41.375</v>
      </c>
      <c r="H13" s="199" t="str">
        <f>IF('Ham Veriler'!H13="","",+'Ham Veriler'!H13*1000/('Ham Veriler'!V13))</f>
        <v/>
      </c>
      <c r="I13" s="199" t="str">
        <f>IF('Ham Veriler'!I13="","",+'Ham Veriler'!I13*1000/('Ham Veriler'!W13))</f>
        <v/>
      </c>
      <c r="J13" s="199" t="str">
        <f>IF('Ham Veriler'!J13="","",+'Ham Veriler'!J13*1000/('Ham Veriler'!X13))</f>
        <v/>
      </c>
      <c r="K13" s="199" t="str">
        <f>IF('Ham Veriler'!K13="","",+'Ham Veriler'!K13*1000/('Ham Veriler'!Y13))</f>
        <v/>
      </c>
      <c r="L13" s="199" t="str">
        <f>IF('Ham Veriler'!L13="","",+'Ham Veriler'!L13*1000/('Ham Veriler'!Z13))</f>
        <v/>
      </c>
      <c r="M13" s="131"/>
      <c r="O13" s="125" t="s">
        <v>67</v>
      </c>
      <c r="P13" s="100">
        <f>IF(O13="","",COUNTA($O$12:O13))</f>
        <v>2</v>
      </c>
      <c r="Q13" s="131">
        <f>+IF('Ham Veriler'!Q13="","",'Ham Veriler'!Q13)</f>
        <v>1600</v>
      </c>
      <c r="R13" s="131">
        <f>+IF('Ham Veriler'!R13="","",'Ham Veriler'!R13)</f>
        <v>1600</v>
      </c>
      <c r="S13" s="131">
        <f>+IF('Ham Veriler'!S13="","",'Ham Veriler'!S13)</f>
        <v>1600</v>
      </c>
      <c r="T13" s="131">
        <f>+IF('Ham Veriler'!T13="","",'Ham Veriler'!T13)</f>
        <v>1600</v>
      </c>
      <c r="U13" s="131">
        <f>+IF('Ham Veriler'!U13="","",'Ham Veriler'!U13)</f>
        <v>1600</v>
      </c>
      <c r="V13" s="131" t="str">
        <f>+IF('Ham Veriler'!V13="","",'Ham Veriler'!V13)</f>
        <v/>
      </c>
      <c r="W13" s="131" t="str">
        <f>+IF('Ham Veriler'!W13="","",'Ham Veriler'!W13)</f>
        <v/>
      </c>
      <c r="X13" s="131" t="str">
        <f>+IF('Ham Veriler'!X13="","",'Ham Veriler'!X13)</f>
        <v/>
      </c>
      <c r="Y13" s="131" t="str">
        <f>+IF('Ham Veriler'!Y13="","",'Ham Veriler'!Y13)</f>
        <v/>
      </c>
      <c r="Z13" s="131" t="str">
        <f>+IF('Ham Veriler'!Z13="","",'Ham Veriler'!Z13)</f>
        <v/>
      </c>
      <c r="AA13" s="132"/>
      <c r="AC13" s="125" t="s">
        <v>67</v>
      </c>
      <c r="AD13" s="100">
        <f>IF(AC13="","",COUNTA($AC$12:AC13))</f>
        <v>2</v>
      </c>
      <c r="AE13" s="131">
        <v>151.1</v>
      </c>
      <c r="AF13" s="131">
        <v>151.22999999999999</v>
      </c>
      <c r="AG13" s="131">
        <v>151.36000000000001</v>
      </c>
      <c r="AH13" s="131">
        <v>151.49</v>
      </c>
      <c r="AI13" s="131">
        <v>151.62</v>
      </c>
      <c r="AJ13" s="131">
        <v>151.75</v>
      </c>
      <c r="AK13" s="131">
        <v>151.88</v>
      </c>
      <c r="AL13" s="131">
        <v>152.01</v>
      </c>
      <c r="AM13" s="131">
        <v>152.13999999999999</v>
      </c>
      <c r="AN13" s="131">
        <v>152.27000000000001</v>
      </c>
      <c r="AO13" s="132"/>
    </row>
    <row r="14" spans="1:41" s="8" customFormat="1" ht="24" customHeight="1" x14ac:dyDescent="0.2">
      <c r="A14" s="125" t="s">
        <v>68</v>
      </c>
      <c r="B14" s="141">
        <f>IF(A14="","",COUNTA($A$12:A14))</f>
        <v>3</v>
      </c>
      <c r="C14" s="199">
        <f>IF('Ham Veriler'!C14="","",(+'Ham Veriler'!C14*1000)/'Ham Veriler'!Q14)</f>
        <v>43.59375</v>
      </c>
      <c r="D14" s="199">
        <f>IF('Ham Veriler'!D14="","",(+'Ham Veriler'!D14*1000)/'Ham Veriler'!R14)</f>
        <v>41.75</v>
      </c>
      <c r="E14" s="199">
        <f>IF('Ham Veriler'!E14="","",(+'Ham Veriler'!E14*1000)/'Ham Veriler'!S14)</f>
        <v>39.90625</v>
      </c>
      <c r="F14" s="199">
        <f>IF('Ham Veriler'!F14="","",(+'Ham Veriler'!F14*1000)/'Ham Veriler'!T14)</f>
        <v>42.375</v>
      </c>
      <c r="G14" s="199">
        <f>IF('Ham Veriler'!G14="","",(+'Ham Veriler'!G14*1000)/'Ham Veriler'!U14)</f>
        <v>43.0625</v>
      </c>
      <c r="H14" s="199" t="str">
        <f>IF('Ham Veriler'!H14="","",+'Ham Veriler'!H14*1000/('Ham Veriler'!V14))</f>
        <v/>
      </c>
      <c r="I14" s="199" t="str">
        <f>IF('Ham Veriler'!I14="","",+'Ham Veriler'!I14*1000/('Ham Veriler'!W14))</f>
        <v/>
      </c>
      <c r="J14" s="199" t="str">
        <f>IF('Ham Veriler'!J14="","",+'Ham Veriler'!J14*1000/('Ham Veriler'!X14))</f>
        <v/>
      </c>
      <c r="K14" s="199" t="str">
        <f>IF('Ham Veriler'!K14="","",+'Ham Veriler'!K14*1000/('Ham Veriler'!Y14))</f>
        <v/>
      </c>
      <c r="L14" s="199" t="str">
        <f>IF('Ham Veriler'!L14="","",+'Ham Veriler'!L14*1000/('Ham Veriler'!Z14))</f>
        <v/>
      </c>
      <c r="M14" s="131"/>
      <c r="O14" s="125" t="s">
        <v>68</v>
      </c>
      <c r="P14" s="100">
        <f>IF(O14="","",COUNTA($O$12:O14))</f>
        <v>3</v>
      </c>
      <c r="Q14" s="131">
        <f>+IF('Ham Veriler'!Q14="","",'Ham Veriler'!Q14)</f>
        <v>1600</v>
      </c>
      <c r="R14" s="131">
        <f>+IF('Ham Veriler'!R14="","",'Ham Veriler'!R14)</f>
        <v>1600</v>
      </c>
      <c r="S14" s="131">
        <f>+IF('Ham Veriler'!S14="","",'Ham Veriler'!S14)</f>
        <v>1600</v>
      </c>
      <c r="T14" s="131">
        <f>+IF('Ham Veriler'!T14="","",'Ham Veriler'!T14)</f>
        <v>1600</v>
      </c>
      <c r="U14" s="131">
        <f>+IF('Ham Veriler'!U14="","",'Ham Veriler'!U14)</f>
        <v>1600</v>
      </c>
      <c r="V14" s="131" t="str">
        <f>+IF('Ham Veriler'!V14="","",'Ham Veriler'!V14)</f>
        <v/>
      </c>
      <c r="W14" s="131" t="str">
        <f>+IF('Ham Veriler'!W14="","",'Ham Veriler'!W14)</f>
        <v/>
      </c>
      <c r="X14" s="131" t="str">
        <f>+IF('Ham Veriler'!X14="","",'Ham Veriler'!X14)</f>
        <v/>
      </c>
      <c r="Y14" s="131" t="str">
        <f>+IF('Ham Veriler'!Y14="","",'Ham Veriler'!Y14)</f>
        <v/>
      </c>
      <c r="Z14" s="131" t="str">
        <f>+IF('Ham Veriler'!Z14="","",'Ham Veriler'!Z14)</f>
        <v/>
      </c>
      <c r="AA14" s="132"/>
      <c r="AC14" s="125" t="s">
        <v>68</v>
      </c>
      <c r="AD14" s="100">
        <f>IF(AC14="","",COUNTA($AC$12:AC14))</f>
        <v>3</v>
      </c>
      <c r="AE14" s="131">
        <v>150.05000000000001</v>
      </c>
      <c r="AF14" s="131">
        <v>150.34</v>
      </c>
      <c r="AG14" s="131">
        <v>150.63</v>
      </c>
      <c r="AH14" s="131">
        <v>150.91999999999999</v>
      </c>
      <c r="AI14" s="131">
        <v>151.21</v>
      </c>
      <c r="AJ14" s="131">
        <v>151.5</v>
      </c>
      <c r="AK14" s="131">
        <v>151.79</v>
      </c>
      <c r="AL14" s="131">
        <v>152.08000000000001</v>
      </c>
      <c r="AM14" s="131">
        <v>152.37</v>
      </c>
      <c r="AN14" s="131">
        <v>152.66</v>
      </c>
      <c r="AO14" s="132"/>
    </row>
    <row r="15" spans="1:41" s="8" customFormat="1" ht="24" customHeight="1" x14ac:dyDescent="0.2">
      <c r="A15" s="125" t="s">
        <v>69</v>
      </c>
      <c r="B15" s="141">
        <f>IF(A15="","",COUNTA($A$12:A15))</f>
        <v>4</v>
      </c>
      <c r="C15" s="199">
        <f>IF('Ham Veriler'!C15="","",(+'Ham Veriler'!C15*1000)/'Ham Veriler'!Q15)</f>
        <v>44.5</v>
      </c>
      <c r="D15" s="199">
        <f>IF('Ham Veriler'!D15="","",(+'Ham Veriler'!D15*1000)/'Ham Veriler'!R15)</f>
        <v>42.1875</v>
      </c>
      <c r="E15" s="199">
        <f>IF('Ham Veriler'!E15="","",(+'Ham Veriler'!E15*1000)/'Ham Veriler'!S15)</f>
        <v>42.875</v>
      </c>
      <c r="F15" s="199">
        <f>IF('Ham Veriler'!F15="","",(+'Ham Veriler'!F15*1000)/'Ham Veriler'!T15)</f>
        <v>42.8125</v>
      </c>
      <c r="G15" s="199">
        <f>IF('Ham Veriler'!G15="","",(+'Ham Veriler'!G15*1000)/'Ham Veriler'!U15)</f>
        <v>43.875</v>
      </c>
      <c r="H15" s="199" t="str">
        <f>IF('Ham Veriler'!H15="","",+'Ham Veriler'!H15*1000/('Ham Veriler'!V15))</f>
        <v/>
      </c>
      <c r="I15" s="199" t="str">
        <f>IF('Ham Veriler'!I15="","",+'Ham Veriler'!I15*1000/('Ham Veriler'!W15))</f>
        <v/>
      </c>
      <c r="J15" s="199" t="str">
        <f>IF('Ham Veriler'!J15="","",+'Ham Veriler'!J15*1000/('Ham Veriler'!X15))</f>
        <v/>
      </c>
      <c r="K15" s="199" t="str">
        <f>IF('Ham Veriler'!K15="","",+'Ham Veriler'!K15*1000/('Ham Veriler'!Y15))</f>
        <v/>
      </c>
      <c r="L15" s="199" t="str">
        <f>IF('Ham Veriler'!L15="","",+'Ham Veriler'!L15*1000/('Ham Veriler'!Z15))</f>
        <v/>
      </c>
      <c r="M15" s="131"/>
      <c r="O15" s="125" t="s">
        <v>69</v>
      </c>
      <c r="P15" s="100">
        <f>IF(O15="","",COUNTA($O$12:O15))</f>
        <v>4</v>
      </c>
      <c r="Q15" s="131">
        <f>+IF('Ham Veriler'!Q15="","",'Ham Veriler'!Q15)</f>
        <v>1600</v>
      </c>
      <c r="R15" s="131">
        <f>+IF('Ham Veriler'!R15="","",'Ham Veriler'!R15)</f>
        <v>1600</v>
      </c>
      <c r="S15" s="131">
        <f>+IF('Ham Veriler'!S15="","",'Ham Veriler'!S15)</f>
        <v>1600</v>
      </c>
      <c r="T15" s="131">
        <f>+IF('Ham Veriler'!T15="","",'Ham Veriler'!T15)</f>
        <v>1600</v>
      </c>
      <c r="U15" s="131">
        <f>+IF('Ham Veriler'!U15="","",'Ham Veriler'!U15)</f>
        <v>1600</v>
      </c>
      <c r="V15" s="131" t="str">
        <f>+IF('Ham Veriler'!V15="","",'Ham Veriler'!V15)</f>
        <v/>
      </c>
      <c r="W15" s="131" t="str">
        <f>+IF('Ham Veriler'!W15="","",'Ham Veriler'!W15)</f>
        <v/>
      </c>
      <c r="X15" s="131" t="str">
        <f>+IF('Ham Veriler'!X15="","",'Ham Veriler'!X15)</f>
        <v/>
      </c>
      <c r="Y15" s="131" t="str">
        <f>+IF('Ham Veriler'!Y15="","",'Ham Veriler'!Y15)</f>
        <v/>
      </c>
      <c r="Z15" s="131" t="str">
        <f>+IF('Ham Veriler'!Z15="","",'Ham Veriler'!Z15)</f>
        <v/>
      </c>
      <c r="AA15" s="132"/>
      <c r="AC15" s="125" t="s">
        <v>69</v>
      </c>
      <c r="AD15" s="100">
        <f>IF(AC15="","",COUNTA($AC$12:AC15))</f>
        <v>4</v>
      </c>
      <c r="AE15" s="131">
        <v>150.65</v>
      </c>
      <c r="AF15" s="131">
        <v>150.6</v>
      </c>
      <c r="AG15" s="131">
        <v>151</v>
      </c>
      <c r="AH15" s="131">
        <v>150.6</v>
      </c>
      <c r="AI15" s="131">
        <v>150.77500000000001</v>
      </c>
      <c r="AJ15" s="131">
        <v>150.80000000000001</v>
      </c>
      <c r="AK15" s="131">
        <v>150.82499999999999</v>
      </c>
      <c r="AL15" s="131">
        <v>150.85</v>
      </c>
      <c r="AM15" s="131">
        <v>150.875</v>
      </c>
      <c r="AN15" s="131">
        <v>150.9</v>
      </c>
      <c r="AO15" s="132"/>
    </row>
    <row r="16" spans="1:41" s="8" customFormat="1" ht="24" customHeight="1" x14ac:dyDescent="0.2">
      <c r="A16" s="125" t="s">
        <v>70</v>
      </c>
      <c r="B16" s="141">
        <f>IF(A16="","",COUNTA($A$12:A16))</f>
        <v>5</v>
      </c>
      <c r="C16" s="199">
        <f>IF('Ham Veriler'!C16="","",(+'Ham Veriler'!C16*1000)/'Ham Veriler'!Q16)</f>
        <v>43.3125</v>
      </c>
      <c r="D16" s="199">
        <f>IF('Ham Veriler'!D16="","",(+'Ham Veriler'!D16*1000)/'Ham Veriler'!R16)</f>
        <v>42.625</v>
      </c>
      <c r="E16" s="199">
        <f>IF('Ham Veriler'!E16="","",(+'Ham Veriler'!E16*1000)/'Ham Veriler'!S16)</f>
        <v>43.25</v>
      </c>
      <c r="F16" s="199">
        <f>IF('Ham Veriler'!F16="","",(+'Ham Veriler'!F16*1000)/'Ham Veriler'!T16)</f>
        <v>43.875</v>
      </c>
      <c r="G16" s="199">
        <f>IF('Ham Veriler'!G16="","",(+'Ham Veriler'!G16*1000)/'Ham Veriler'!U16)</f>
        <v>44.5</v>
      </c>
      <c r="H16" s="199" t="str">
        <f>IF('Ham Veriler'!H16="","",+'Ham Veriler'!H16*1000/('Ham Veriler'!V16))</f>
        <v/>
      </c>
      <c r="I16" s="199" t="str">
        <f>IF('Ham Veriler'!I16="","",+'Ham Veriler'!I16*1000/('Ham Veriler'!W16))</f>
        <v/>
      </c>
      <c r="J16" s="199" t="str">
        <f>IF('Ham Veriler'!J16="","",+'Ham Veriler'!J16*1000/('Ham Veriler'!X16))</f>
        <v/>
      </c>
      <c r="K16" s="199" t="str">
        <f>IF('Ham Veriler'!K16="","",+'Ham Veriler'!K16*1000/('Ham Veriler'!Y16))</f>
        <v/>
      </c>
      <c r="L16" s="199" t="str">
        <f>IF('Ham Veriler'!L16="","",+'Ham Veriler'!L16*1000/('Ham Veriler'!Z16))</f>
        <v/>
      </c>
      <c r="M16" s="131"/>
      <c r="O16" s="125" t="s">
        <v>70</v>
      </c>
      <c r="P16" s="100">
        <f>IF(O16="","",COUNTA($O$12:O16))</f>
        <v>5</v>
      </c>
      <c r="Q16" s="131">
        <f>+IF('Ham Veriler'!Q16="","",'Ham Veriler'!Q16)</f>
        <v>1600</v>
      </c>
      <c r="R16" s="131">
        <f>+IF('Ham Veriler'!R16="","",'Ham Veriler'!R16)</f>
        <v>1600</v>
      </c>
      <c r="S16" s="131">
        <f>+IF('Ham Veriler'!S16="","",'Ham Veriler'!S16)</f>
        <v>1600</v>
      </c>
      <c r="T16" s="131">
        <f>+IF('Ham Veriler'!T16="","",'Ham Veriler'!T16)</f>
        <v>1600</v>
      </c>
      <c r="U16" s="131">
        <f>+IF('Ham Veriler'!U16="","",'Ham Veriler'!U16)</f>
        <v>1600</v>
      </c>
      <c r="V16" s="131" t="str">
        <f>+IF('Ham Veriler'!V16="","",'Ham Veriler'!V16)</f>
        <v/>
      </c>
      <c r="W16" s="131" t="str">
        <f>+IF('Ham Veriler'!W16="","",'Ham Veriler'!W16)</f>
        <v/>
      </c>
      <c r="X16" s="131" t="str">
        <f>+IF('Ham Veriler'!X16="","",'Ham Veriler'!X16)</f>
        <v/>
      </c>
      <c r="Y16" s="131" t="str">
        <f>+IF('Ham Veriler'!Y16="","",'Ham Veriler'!Y16)</f>
        <v/>
      </c>
      <c r="Z16" s="131" t="str">
        <f>+IF('Ham Veriler'!Z16="","",'Ham Veriler'!Z16)</f>
        <v/>
      </c>
      <c r="AA16" s="132"/>
      <c r="AC16" s="125" t="s">
        <v>70</v>
      </c>
      <c r="AD16" s="100">
        <f>IF(AC16="","",COUNTA($AC$12:AC16))</f>
        <v>5</v>
      </c>
      <c r="AE16" s="131">
        <v>150.6</v>
      </c>
      <c r="AF16" s="131">
        <v>150.63999999999999</v>
      </c>
      <c r="AG16" s="131">
        <v>150.68</v>
      </c>
      <c r="AH16" s="131">
        <v>150.72</v>
      </c>
      <c r="AI16" s="131">
        <v>150.76</v>
      </c>
      <c r="AJ16" s="131">
        <v>150.80000000000001</v>
      </c>
      <c r="AK16" s="131">
        <v>150.84</v>
      </c>
      <c r="AL16" s="131">
        <v>150.88</v>
      </c>
      <c r="AM16" s="131">
        <v>150.91999999999999</v>
      </c>
      <c r="AN16" s="131">
        <v>150.96</v>
      </c>
      <c r="AO16" s="132"/>
    </row>
    <row r="17" spans="1:41" s="8" customFormat="1" ht="24" customHeight="1" x14ac:dyDescent="0.2">
      <c r="A17" s="125" t="s">
        <v>71</v>
      </c>
      <c r="B17" s="141">
        <f>IF(A17="","",COUNTA($A$12:A17))</f>
        <v>6</v>
      </c>
      <c r="C17" s="199">
        <f>IF('Ham Veriler'!C17="","",(+'Ham Veriler'!C17*1000)/'Ham Veriler'!Q17)</f>
        <v>42.8125</v>
      </c>
      <c r="D17" s="199">
        <f>IF('Ham Veriler'!D17="","",(+'Ham Veriler'!D17*1000)/'Ham Veriler'!R17)</f>
        <v>42.5</v>
      </c>
      <c r="E17" s="199">
        <f>IF('Ham Veriler'!E17="","",(+'Ham Veriler'!E17*1000)/'Ham Veriler'!S17)</f>
        <v>43.1875</v>
      </c>
      <c r="F17" s="199">
        <f>IF('Ham Veriler'!F17="","",(+'Ham Veriler'!F17*1000)/'Ham Veriler'!T17)</f>
        <v>43.875</v>
      </c>
      <c r="G17" s="199">
        <f>IF('Ham Veriler'!G17="","",(+'Ham Veriler'!G17*1000)/'Ham Veriler'!U17)</f>
        <v>44.5625</v>
      </c>
      <c r="H17" s="199" t="str">
        <f>IF('Ham Veriler'!H17="","",+'Ham Veriler'!H17*1000/('Ham Veriler'!V17))</f>
        <v/>
      </c>
      <c r="I17" s="199" t="str">
        <f>IF('Ham Veriler'!I17="","",+'Ham Veriler'!I17*1000/('Ham Veriler'!W17))</f>
        <v/>
      </c>
      <c r="J17" s="199" t="str">
        <f>IF('Ham Veriler'!J17="","",+'Ham Veriler'!J17*1000/('Ham Veriler'!X17))</f>
        <v/>
      </c>
      <c r="K17" s="199" t="str">
        <f>IF('Ham Veriler'!K17="","",+'Ham Veriler'!K17*1000/('Ham Veriler'!Y17))</f>
        <v/>
      </c>
      <c r="L17" s="199" t="str">
        <f>IF('Ham Veriler'!L17="","",+'Ham Veriler'!L17*1000/('Ham Veriler'!Z17))</f>
        <v/>
      </c>
      <c r="M17" s="131"/>
      <c r="O17" s="125" t="s">
        <v>71</v>
      </c>
      <c r="P17" s="100">
        <f>IF(O17="","",COUNTA($O$12:O17))</f>
        <v>6</v>
      </c>
      <c r="Q17" s="131">
        <f>+IF('Ham Veriler'!Q17="","",'Ham Veriler'!Q17)</f>
        <v>1600</v>
      </c>
      <c r="R17" s="131">
        <f>+IF('Ham Veriler'!R17="","",'Ham Veriler'!R17)</f>
        <v>1600</v>
      </c>
      <c r="S17" s="131">
        <f>+IF('Ham Veriler'!S17="","",'Ham Veriler'!S17)</f>
        <v>1600</v>
      </c>
      <c r="T17" s="131">
        <f>+IF('Ham Veriler'!T17="","",'Ham Veriler'!T17)</f>
        <v>1600</v>
      </c>
      <c r="U17" s="131">
        <f>+IF('Ham Veriler'!U17="","",'Ham Veriler'!U17)</f>
        <v>1600</v>
      </c>
      <c r="V17" s="131" t="str">
        <f>+IF('Ham Veriler'!V17="","",'Ham Veriler'!V17)</f>
        <v/>
      </c>
      <c r="W17" s="131" t="str">
        <f>+IF('Ham Veriler'!W17="","",'Ham Veriler'!W17)</f>
        <v/>
      </c>
      <c r="X17" s="131" t="str">
        <f>+IF('Ham Veriler'!X17="","",'Ham Veriler'!X17)</f>
        <v/>
      </c>
      <c r="Y17" s="131" t="str">
        <f>+IF('Ham Veriler'!Y17="","",'Ham Veriler'!Y17)</f>
        <v/>
      </c>
      <c r="Z17" s="131" t="str">
        <f>+IF('Ham Veriler'!Z17="","",'Ham Veriler'!Z17)</f>
        <v/>
      </c>
      <c r="AA17" s="132"/>
      <c r="AC17" s="125" t="s">
        <v>71</v>
      </c>
      <c r="AD17" s="100">
        <f>IF(AC17="","",COUNTA($AC$12:AC17))</f>
        <v>6</v>
      </c>
      <c r="AE17" s="131">
        <v>149.30000000000001</v>
      </c>
      <c r="AF17" s="131">
        <v>149.5</v>
      </c>
      <c r="AG17" s="131">
        <v>149.30000000000001</v>
      </c>
      <c r="AH17" s="131">
        <v>149.80000000000001</v>
      </c>
      <c r="AI17" s="131">
        <v>149.80000000000001</v>
      </c>
      <c r="AJ17" s="131">
        <v>149.93</v>
      </c>
      <c r="AK17" s="131">
        <v>150.06</v>
      </c>
      <c r="AL17" s="131">
        <v>150.19</v>
      </c>
      <c r="AM17" s="131">
        <v>150.32</v>
      </c>
      <c r="AN17" s="131">
        <v>150.44999999999999</v>
      </c>
      <c r="AO17" s="132"/>
    </row>
    <row r="18" spans="1:41" s="8" customFormat="1" ht="24" customHeight="1" x14ac:dyDescent="0.2">
      <c r="A18" s="125" t="s">
        <v>84</v>
      </c>
      <c r="B18" s="141">
        <f>IF(A18="","",COUNTA($A$12:A18))</f>
        <v>7</v>
      </c>
      <c r="C18" s="199">
        <f>IF('Ham Veriler'!C18="","",(+'Ham Veriler'!C18*1000)/'Ham Veriler'!Q18)</f>
        <v>42.6875</v>
      </c>
      <c r="D18" s="199">
        <f>IF('Ham Veriler'!D18="","",(+'Ham Veriler'!D18*1000)/'Ham Veriler'!R18)</f>
        <v>42.375</v>
      </c>
      <c r="E18" s="199">
        <f>IF('Ham Veriler'!E18="","",(+'Ham Veriler'!E18*1000)/'Ham Veriler'!S18)</f>
        <v>42.0625</v>
      </c>
      <c r="F18" s="199">
        <f>IF('Ham Veriler'!F18="","",(+'Ham Veriler'!F18*1000)/'Ham Veriler'!T18)</f>
        <v>41.75</v>
      </c>
      <c r="G18" s="199">
        <f>IF('Ham Veriler'!G18="","",(+'Ham Veriler'!G18*1000)/'Ham Veriler'!U18)</f>
        <v>41.4375</v>
      </c>
      <c r="H18" s="199" t="str">
        <f>IF('Ham Veriler'!H18="","",+'Ham Veriler'!H18*1000/('Ham Veriler'!V18))</f>
        <v/>
      </c>
      <c r="I18" s="199" t="str">
        <f>IF('Ham Veriler'!I18="","",+'Ham Veriler'!I18*1000/('Ham Veriler'!W18))</f>
        <v/>
      </c>
      <c r="J18" s="199" t="str">
        <f>IF('Ham Veriler'!J18="","",+'Ham Veriler'!J18*1000/('Ham Veriler'!X18))</f>
        <v/>
      </c>
      <c r="K18" s="199" t="str">
        <f>IF('Ham Veriler'!K18="","",+'Ham Veriler'!K18*1000/('Ham Veriler'!Y18))</f>
        <v/>
      </c>
      <c r="L18" s="199" t="str">
        <f>IF('Ham Veriler'!L18="","",+'Ham Veriler'!L18*1000/('Ham Veriler'!Z18))</f>
        <v/>
      </c>
      <c r="M18" s="131"/>
      <c r="O18" s="125" t="s">
        <v>84</v>
      </c>
      <c r="P18" s="100">
        <f>IF(O18="","",COUNTA($O$12:O18))</f>
        <v>7</v>
      </c>
      <c r="Q18" s="131">
        <f>+IF('Ham Veriler'!Q18="","",'Ham Veriler'!Q18)</f>
        <v>1600</v>
      </c>
      <c r="R18" s="131">
        <f>+IF('Ham Veriler'!R18="","",'Ham Veriler'!R18)</f>
        <v>1600</v>
      </c>
      <c r="S18" s="131">
        <f>+IF('Ham Veriler'!S18="","",'Ham Veriler'!S18)</f>
        <v>1600</v>
      </c>
      <c r="T18" s="131">
        <f>+IF('Ham Veriler'!T18="","",'Ham Veriler'!T18)</f>
        <v>1600</v>
      </c>
      <c r="U18" s="131">
        <f>+IF('Ham Veriler'!U18="","",'Ham Veriler'!U18)</f>
        <v>1600</v>
      </c>
      <c r="V18" s="131" t="str">
        <f>+IF('Ham Veriler'!V18="","",'Ham Veriler'!V18)</f>
        <v/>
      </c>
      <c r="W18" s="131" t="str">
        <f>+IF('Ham Veriler'!W18="","",'Ham Veriler'!W18)</f>
        <v/>
      </c>
      <c r="X18" s="131" t="str">
        <f>+IF('Ham Veriler'!X18="","",'Ham Veriler'!X18)</f>
        <v/>
      </c>
      <c r="Y18" s="131" t="str">
        <f>+IF('Ham Veriler'!Y18="","",'Ham Veriler'!Y18)</f>
        <v/>
      </c>
      <c r="Z18" s="131" t="str">
        <f>+IF('Ham Veriler'!Z18="","",'Ham Veriler'!Z18)</f>
        <v/>
      </c>
      <c r="AA18" s="132"/>
      <c r="AC18" s="125" t="s">
        <v>84</v>
      </c>
      <c r="AD18" s="100">
        <f>IF(AC18="","",COUNTA($AC$12:AC18))</f>
        <v>7</v>
      </c>
      <c r="AE18" s="131">
        <v>149.643333333333</v>
      </c>
      <c r="AF18" s="131">
        <v>149.75733333333301</v>
      </c>
      <c r="AG18" s="131">
        <v>149.72466666666699</v>
      </c>
      <c r="AH18" s="131">
        <v>149.945333333333</v>
      </c>
      <c r="AI18" s="132">
        <v>149.98599999999999</v>
      </c>
      <c r="AJ18" s="131">
        <v>150.07333333333301</v>
      </c>
      <c r="AK18" s="131">
        <v>150.160666666667</v>
      </c>
      <c r="AL18" s="131">
        <v>150.24799999999999</v>
      </c>
      <c r="AM18" s="131">
        <v>150.33533333333301</v>
      </c>
      <c r="AN18" s="131">
        <v>150.422666666667</v>
      </c>
      <c r="AO18" s="132"/>
    </row>
    <row r="19" spans="1:41" s="8" customFormat="1" ht="24" customHeight="1" x14ac:dyDescent="0.2">
      <c r="A19" s="125" t="s">
        <v>85</v>
      </c>
      <c r="B19" s="141">
        <f>IF(A19="","",COUNTA($A$12:A19))</f>
        <v>8</v>
      </c>
      <c r="C19" s="199">
        <f>IF('Ham Veriler'!C19="","",(+'Ham Veriler'!C19*1000)/'Ham Veriler'!Q19)</f>
        <v>43.5</v>
      </c>
      <c r="D19" s="199">
        <f>IF('Ham Veriler'!D19="","",(+'Ham Veriler'!D19*1000)/'Ham Veriler'!R19)</f>
        <v>43.3125</v>
      </c>
      <c r="E19" s="199">
        <f>IF('Ham Veriler'!E19="","",(+'Ham Veriler'!E19*1000)/'Ham Veriler'!S19)</f>
        <v>43.125</v>
      </c>
      <c r="F19" s="199">
        <f>IF('Ham Veriler'!F19="","",(+'Ham Veriler'!F19*1000)/'Ham Veriler'!T19)</f>
        <v>42.9375</v>
      </c>
      <c r="G19" s="199">
        <f>IF('Ham Veriler'!G19="","",(+'Ham Veriler'!G19*1000)/'Ham Veriler'!U19)</f>
        <v>42.75</v>
      </c>
      <c r="H19" s="199" t="str">
        <f>IF('Ham Veriler'!H19="","",+'Ham Veriler'!H19*1000/('Ham Veriler'!V19))</f>
        <v/>
      </c>
      <c r="I19" s="199" t="str">
        <f>IF('Ham Veriler'!I19="","",+'Ham Veriler'!I19*1000/('Ham Veriler'!W19))</f>
        <v/>
      </c>
      <c r="J19" s="199" t="str">
        <f>IF('Ham Veriler'!J19="","",+'Ham Veriler'!J19*1000/('Ham Veriler'!X19))</f>
        <v/>
      </c>
      <c r="K19" s="199" t="str">
        <f>IF('Ham Veriler'!K19="","",+'Ham Veriler'!K19*1000/('Ham Veriler'!Y19))</f>
        <v/>
      </c>
      <c r="L19" s="199" t="str">
        <f>IF('Ham Veriler'!L19="","",+'Ham Veriler'!L19*1000/('Ham Veriler'!Z19))</f>
        <v/>
      </c>
      <c r="M19" s="131"/>
      <c r="O19" s="125" t="s">
        <v>85</v>
      </c>
      <c r="P19" s="100">
        <f>IF(O19="","",COUNTA($O$12:O19))</f>
        <v>8</v>
      </c>
      <c r="Q19" s="131">
        <f>+IF('Ham Veriler'!Q19="","",'Ham Veriler'!Q19)</f>
        <v>1600</v>
      </c>
      <c r="R19" s="131">
        <f>+IF('Ham Veriler'!R19="","",'Ham Veriler'!R19)</f>
        <v>1600</v>
      </c>
      <c r="S19" s="131">
        <f>+IF('Ham Veriler'!S19="","",'Ham Veriler'!S19)</f>
        <v>1600</v>
      </c>
      <c r="T19" s="131">
        <f>+IF('Ham Veriler'!T19="","",'Ham Veriler'!T19)</f>
        <v>1600</v>
      </c>
      <c r="U19" s="131">
        <f>+IF('Ham Veriler'!U19="","",'Ham Veriler'!U19)</f>
        <v>1600</v>
      </c>
      <c r="V19" s="131" t="str">
        <f>+IF('Ham Veriler'!V19="","",'Ham Veriler'!V19)</f>
        <v/>
      </c>
      <c r="W19" s="131" t="str">
        <f>+IF('Ham Veriler'!W19="","",'Ham Veriler'!W19)</f>
        <v/>
      </c>
      <c r="X19" s="131" t="str">
        <f>+IF('Ham Veriler'!X19="","",'Ham Veriler'!X19)</f>
        <v/>
      </c>
      <c r="Y19" s="131" t="str">
        <f>+IF('Ham Veriler'!Y19="","",'Ham Veriler'!Y19)</f>
        <v/>
      </c>
      <c r="Z19" s="131" t="str">
        <f>+IF('Ham Veriler'!Z19="","",'Ham Veriler'!Z19)</f>
        <v/>
      </c>
      <c r="AA19" s="132"/>
      <c r="AC19" s="125" t="s">
        <v>85</v>
      </c>
      <c r="AD19" s="100">
        <f>IF(AC19="","",COUNTA($AC$12:AC19))</f>
        <v>8</v>
      </c>
      <c r="AE19" s="131">
        <v>149.431904761905</v>
      </c>
      <c r="AF19" s="131">
        <v>149.545619047619</v>
      </c>
      <c r="AG19" s="131">
        <v>149.46838095238101</v>
      </c>
      <c r="AH19" s="131">
        <v>149.72161904761899</v>
      </c>
      <c r="AI19" s="132">
        <v>149.73985714285701</v>
      </c>
      <c r="AJ19" s="131">
        <v>149.81904761904801</v>
      </c>
      <c r="AK19" s="131">
        <v>149.89823809523801</v>
      </c>
      <c r="AL19" s="131">
        <v>149.97742857142899</v>
      </c>
      <c r="AM19" s="131">
        <v>150.05661904761899</v>
      </c>
      <c r="AN19" s="131">
        <v>150.13580952381</v>
      </c>
      <c r="AO19" s="132"/>
    </row>
    <row r="20" spans="1:41" s="8" customFormat="1" ht="24" customHeight="1" x14ac:dyDescent="0.2">
      <c r="A20" s="125" t="s">
        <v>86</v>
      </c>
      <c r="B20" s="141">
        <f>IF(A20="","",COUNTA($A$12:A20))</f>
        <v>9</v>
      </c>
      <c r="C20" s="199">
        <f>IF('Ham Veriler'!C20="","",(+'Ham Veriler'!C20*1000)/'Ham Veriler'!Q20)</f>
        <v>44.875</v>
      </c>
      <c r="D20" s="199">
        <f>IF('Ham Veriler'!D20="","",(+'Ham Veriler'!D20*1000)/'Ham Veriler'!R20)</f>
        <v>43.875</v>
      </c>
      <c r="E20" s="199">
        <f>IF('Ham Veriler'!E20="","",(+'Ham Veriler'!E20*1000)/'Ham Veriler'!S20)</f>
        <v>42.875</v>
      </c>
      <c r="F20" s="199">
        <f>IF('Ham Veriler'!F20="","",(+'Ham Veriler'!F20*1000)/'Ham Veriler'!T20)</f>
        <v>41.875</v>
      </c>
      <c r="G20" s="199">
        <f>IF('Ham Veriler'!G20="","",(+'Ham Veriler'!G20*1000)/'Ham Veriler'!U20)</f>
        <v>43.5625</v>
      </c>
      <c r="H20" s="199" t="str">
        <f>IF('Ham Veriler'!H20="","",+'Ham Veriler'!H20*1000/('Ham Veriler'!V20))</f>
        <v/>
      </c>
      <c r="I20" s="199" t="str">
        <f>IF('Ham Veriler'!I20="","",+'Ham Veriler'!I20*1000/('Ham Veriler'!W20))</f>
        <v/>
      </c>
      <c r="J20" s="199" t="str">
        <f>IF('Ham Veriler'!J20="","",+'Ham Veriler'!J20*1000/('Ham Veriler'!X20))</f>
        <v/>
      </c>
      <c r="K20" s="199" t="str">
        <f>IF('Ham Veriler'!K20="","",+'Ham Veriler'!K20*1000/('Ham Veriler'!Y20))</f>
        <v/>
      </c>
      <c r="L20" s="199" t="str">
        <f>IF('Ham Veriler'!L20="","",+'Ham Veriler'!L20*1000/('Ham Veriler'!Z20))</f>
        <v/>
      </c>
      <c r="M20" s="131"/>
      <c r="O20" s="125" t="s">
        <v>86</v>
      </c>
      <c r="P20" s="100">
        <f>IF(O20="","",COUNTA($O$12:O20))</f>
        <v>9</v>
      </c>
      <c r="Q20" s="131">
        <f>+IF('Ham Veriler'!Q20="","",'Ham Veriler'!Q20)</f>
        <v>1600</v>
      </c>
      <c r="R20" s="131">
        <f>+IF('Ham Veriler'!R20="","",'Ham Veriler'!R20)</f>
        <v>1600</v>
      </c>
      <c r="S20" s="131">
        <f>+IF('Ham Veriler'!S20="","",'Ham Veriler'!S20)</f>
        <v>1600</v>
      </c>
      <c r="T20" s="131">
        <f>+IF('Ham Veriler'!T20="","",'Ham Veriler'!T20)</f>
        <v>1600</v>
      </c>
      <c r="U20" s="131">
        <f>+IF('Ham Veriler'!U20="","",'Ham Veriler'!U20)</f>
        <v>1600</v>
      </c>
      <c r="V20" s="131" t="str">
        <f>+IF('Ham Veriler'!V20="","",'Ham Veriler'!V20)</f>
        <v/>
      </c>
      <c r="W20" s="131" t="str">
        <f>+IF('Ham Veriler'!W20="","",'Ham Veriler'!W20)</f>
        <v/>
      </c>
      <c r="X20" s="131" t="str">
        <f>+IF('Ham Veriler'!X20="","",'Ham Veriler'!X20)</f>
        <v/>
      </c>
      <c r="Y20" s="131" t="str">
        <f>+IF('Ham Veriler'!Y20="","",'Ham Veriler'!Y20)</f>
        <v/>
      </c>
      <c r="Z20" s="131" t="str">
        <f>+IF('Ham Veriler'!Z20="","",'Ham Veriler'!Z20)</f>
        <v/>
      </c>
      <c r="AA20" s="132"/>
      <c r="AC20" s="125" t="s">
        <v>86</v>
      </c>
      <c r="AD20" s="100">
        <f>IF(AC20="","",COUNTA($AC$12:AC20))</f>
        <v>9</v>
      </c>
      <c r="AE20" s="131">
        <v>149.22047619047601</v>
      </c>
      <c r="AF20" s="131">
        <v>149.33390476190499</v>
      </c>
      <c r="AG20" s="131">
        <v>149.212095238095</v>
      </c>
      <c r="AH20" s="131">
        <v>149.497904761905</v>
      </c>
      <c r="AI20" s="132">
        <v>149.49371428571399</v>
      </c>
      <c r="AJ20" s="131">
        <v>149.56476190476201</v>
      </c>
      <c r="AK20" s="131">
        <v>149.63580952381</v>
      </c>
      <c r="AL20" s="131">
        <v>149.70685714285699</v>
      </c>
      <c r="AM20" s="131">
        <v>149.77790476190501</v>
      </c>
      <c r="AN20" s="131">
        <v>149.84895238095299</v>
      </c>
      <c r="AO20" s="132"/>
    </row>
    <row r="21" spans="1:41" s="8" customFormat="1" ht="24" customHeight="1" x14ac:dyDescent="0.2">
      <c r="A21" s="125" t="s">
        <v>87</v>
      </c>
      <c r="B21" s="141">
        <f>IF(A21="","",COUNTA($A$12:A21))</f>
        <v>10</v>
      </c>
      <c r="C21" s="199">
        <f>IF('Ham Veriler'!C21="","",(+'Ham Veriler'!C21*1000)/'Ham Veriler'!Q21)</f>
        <v>45</v>
      </c>
      <c r="D21" s="199">
        <f>IF('Ham Veriler'!D21="","",(+'Ham Veriler'!D21*1000)/'Ham Veriler'!R21)</f>
        <v>44.125</v>
      </c>
      <c r="E21" s="199">
        <f>IF('Ham Veriler'!E21="","",(+'Ham Veriler'!E21*1000)/'Ham Veriler'!S21)</f>
        <v>43.25</v>
      </c>
      <c r="F21" s="199">
        <f>IF('Ham Veriler'!F21="","",(+'Ham Veriler'!F21*1000)/'Ham Veriler'!T21)</f>
        <v>42.375</v>
      </c>
      <c r="G21" s="199">
        <f>IF('Ham Veriler'!G21="","",(+'Ham Veriler'!G21*1000)/'Ham Veriler'!U21)</f>
        <v>44.125</v>
      </c>
      <c r="H21" s="199" t="str">
        <f>IF('Ham Veriler'!H21="","",+'Ham Veriler'!H21*1000/('Ham Veriler'!V21))</f>
        <v/>
      </c>
      <c r="I21" s="199" t="str">
        <f>IF('Ham Veriler'!I21="","",+'Ham Veriler'!I21*1000/('Ham Veriler'!W21))</f>
        <v/>
      </c>
      <c r="J21" s="199" t="str">
        <f>IF('Ham Veriler'!J21="","",+'Ham Veriler'!J21*1000/('Ham Veriler'!X21))</f>
        <v/>
      </c>
      <c r="K21" s="199" t="str">
        <f>IF('Ham Veriler'!K21="","",+'Ham Veriler'!K21*1000/('Ham Veriler'!Y21))</f>
        <v/>
      </c>
      <c r="L21" s="199" t="str">
        <f>IF('Ham Veriler'!L21="","",+'Ham Veriler'!L21*1000/('Ham Veriler'!Z21))</f>
        <v/>
      </c>
      <c r="M21" s="131"/>
      <c r="O21" s="125" t="s">
        <v>87</v>
      </c>
      <c r="P21" s="100">
        <f>IF(O21="","",COUNTA($O$12:O21))</f>
        <v>10</v>
      </c>
      <c r="Q21" s="131">
        <f>+IF('Ham Veriler'!Q21="","",'Ham Veriler'!Q21)</f>
        <v>1600</v>
      </c>
      <c r="R21" s="131">
        <f>+IF('Ham Veriler'!R21="","",'Ham Veriler'!R21)</f>
        <v>1600</v>
      </c>
      <c r="S21" s="131">
        <f>+IF('Ham Veriler'!S21="","",'Ham Veriler'!S21)</f>
        <v>1600</v>
      </c>
      <c r="T21" s="131">
        <f>+IF('Ham Veriler'!T21="","",'Ham Veriler'!T21)</f>
        <v>1600</v>
      </c>
      <c r="U21" s="131">
        <f>+IF('Ham Veriler'!U21="","",'Ham Veriler'!U21)</f>
        <v>1600</v>
      </c>
      <c r="V21" s="131" t="str">
        <f>+IF('Ham Veriler'!V21="","",'Ham Veriler'!V21)</f>
        <v/>
      </c>
      <c r="W21" s="131" t="str">
        <f>+IF('Ham Veriler'!W21="","",'Ham Veriler'!W21)</f>
        <v/>
      </c>
      <c r="X21" s="131" t="str">
        <f>+IF('Ham Veriler'!X21="","",'Ham Veriler'!X21)</f>
        <v/>
      </c>
      <c r="Y21" s="131" t="str">
        <f>+IF('Ham Veriler'!Y21="","",'Ham Veriler'!Y21)</f>
        <v/>
      </c>
      <c r="Z21" s="131" t="str">
        <f>+IF('Ham Veriler'!Z21="","",'Ham Veriler'!Z21)</f>
        <v/>
      </c>
      <c r="AA21" s="132"/>
      <c r="AC21" s="125" t="s">
        <v>87</v>
      </c>
      <c r="AD21" s="100">
        <f>IF(AC21="","",COUNTA($AC$12:AC21))</f>
        <v>10</v>
      </c>
      <c r="AE21" s="131">
        <v>149.009047619048</v>
      </c>
      <c r="AF21" s="131">
        <v>149.12219047619001</v>
      </c>
      <c r="AG21" s="131">
        <v>148.95580952380999</v>
      </c>
      <c r="AH21" s="131">
        <v>149.27419047619</v>
      </c>
      <c r="AI21" s="132">
        <v>149.24757142857101</v>
      </c>
      <c r="AJ21" s="131">
        <v>149.31047619047601</v>
      </c>
      <c r="AK21" s="131">
        <v>149.37338095238101</v>
      </c>
      <c r="AL21" s="131">
        <v>149.43628571428599</v>
      </c>
      <c r="AM21" s="131">
        <v>149.49919047618999</v>
      </c>
      <c r="AN21" s="131">
        <v>149.562095238095</v>
      </c>
      <c r="AO21" s="132"/>
    </row>
    <row r="22" spans="1:41" s="8" customFormat="1" ht="24" customHeight="1" x14ac:dyDescent="0.2">
      <c r="A22" s="125"/>
      <c r="B22" s="141" t="str">
        <f>IF(A22="","",COUNTA($A$12:A22))</f>
        <v/>
      </c>
      <c r="C22" s="183"/>
      <c r="D22" s="182"/>
      <c r="E22" s="182"/>
      <c r="F22" s="182"/>
      <c r="G22" s="182"/>
      <c r="H22" s="182"/>
      <c r="I22" s="182"/>
      <c r="J22" s="182"/>
      <c r="K22" s="182"/>
      <c r="L22" s="182"/>
      <c r="M22" s="132"/>
      <c r="O22" s="125"/>
      <c r="P22" s="100" t="str">
        <f>IF(O22="","",COUNTA($O$12:O22))</f>
        <v/>
      </c>
      <c r="Q22" s="131"/>
      <c r="R22" s="131"/>
      <c r="S22" s="131"/>
      <c r="T22" s="131"/>
      <c r="U22" s="132"/>
      <c r="V22" s="131"/>
      <c r="W22" s="131"/>
      <c r="X22" s="131"/>
      <c r="Y22" s="131"/>
      <c r="Z22" s="131"/>
      <c r="AA22" s="132"/>
      <c r="AC22" s="125"/>
      <c r="AD22" s="100" t="str">
        <f>IF(AC22="","",COUNTA($AC$12:AC22))</f>
        <v/>
      </c>
      <c r="AE22" s="131"/>
      <c r="AF22" s="131"/>
      <c r="AG22" s="131"/>
      <c r="AH22" s="131"/>
      <c r="AI22" s="132"/>
      <c r="AJ22" s="131"/>
      <c r="AK22" s="131"/>
      <c r="AL22" s="131"/>
      <c r="AM22" s="131"/>
      <c r="AN22" s="131"/>
      <c r="AO22" s="132"/>
    </row>
    <row r="23" spans="1:41" s="8" customFormat="1" ht="24" customHeight="1" x14ac:dyDescent="0.2">
      <c r="A23" s="125"/>
      <c r="B23" s="141" t="str">
        <f>IF(A23="","",COUNTA($A$12:A23))</f>
        <v/>
      </c>
      <c r="C23" s="200">
        <f>IF(C12="","",ABS(+(C12-$C$37)*100/$C$37))</f>
        <v>1.9116488866614194</v>
      </c>
      <c r="D23" s="200">
        <f>IF(D12="","",ABS(+(D12-$D$37)*100/$D$37))</f>
        <v>0.97624945359173043</v>
      </c>
      <c r="E23" s="200">
        <f>IF(E12="","",ABS(+(E12-$E$37)*100/$E$37))</f>
        <v>2.6730135481508603</v>
      </c>
      <c r="F23" s="200">
        <f>IF(F12="","",ABS(+(F12-$F$37)*100/$F$37))</f>
        <v>4.0420253903400036</v>
      </c>
      <c r="G23" s="200">
        <f>IF(G12="","",ABS(+(G12-$G$37)*100/$G$37))</f>
        <v>3.2397408207343412</v>
      </c>
      <c r="H23" s="192" t="str">
        <f>IF(H12="","",ABS(+(H12-$H$37)*100/$H$37))</f>
        <v/>
      </c>
      <c r="I23" s="192" t="str">
        <f>IF(I12="","",ABS(+(I12-$I$37)*100/$I$37))</f>
        <v/>
      </c>
      <c r="J23" s="192" t="str">
        <f>IF(J12="","",ABS(+(J12-$J$37)*100/$J$37))</f>
        <v/>
      </c>
      <c r="K23" s="192" t="str">
        <f>IF(K12="","",ABS(+(K12-$K$37)*100/$K$37))</f>
        <v/>
      </c>
      <c r="L23" s="192" t="str">
        <f>IF(L12="","",ABS(+(L12-$L$37)*100/$L$37))</f>
        <v/>
      </c>
      <c r="M23" s="132"/>
      <c r="O23" s="125"/>
      <c r="P23" s="100" t="str">
        <f>IF(O23="","",COUNTA($O$12:O23))</f>
        <v/>
      </c>
      <c r="Q23" s="192">
        <f>IF(Q12="","",ABS(+(Q12-$Q$37)*100/$Q$37))</f>
        <v>0</v>
      </c>
      <c r="R23" s="192">
        <f>IF(R12="","",ABS(+(R12-$R$37)*100/$R$37))</f>
        <v>0</v>
      </c>
      <c r="S23" s="192">
        <f>IF(S12="","",ABS(+(S12-$S$37)*100/$S$37))</f>
        <v>0</v>
      </c>
      <c r="T23" s="192">
        <f>IF(T12="","",ABS(+(T12-$T$37)*100/$T$37))</f>
        <v>0</v>
      </c>
      <c r="U23" s="192">
        <f>IF(U12="","",ABS(+(U12-$U$37)*100/$U$37))</f>
        <v>0</v>
      </c>
      <c r="V23" s="192" t="str">
        <f>IF(V12="","",ABS(+(V12-$V$37)*100/$V$37))</f>
        <v/>
      </c>
      <c r="W23" s="192" t="str">
        <f>IF(W12="","",ABS(+(W12-$W$37)*100/$W$37))</f>
        <v/>
      </c>
      <c r="X23" s="192" t="str">
        <f>IF(X12="","",ABS(+(X12-$X$37)*100/$X$37))</f>
        <v/>
      </c>
      <c r="Y23" s="192" t="str">
        <f>IF(Y12="","",ABS(+(Y12-$Y$37)*100/$Y$37))</f>
        <v/>
      </c>
      <c r="Z23" s="192" t="str">
        <f>IF(Z12="","",ABS(+(Z12-$Z$37)*100/$Z$37))</f>
        <v/>
      </c>
      <c r="AA23" s="132"/>
      <c r="AC23" s="125"/>
      <c r="AD23" s="100" t="str">
        <f>IF(AC23="","",COUNTA($AC$12:AC23))</f>
        <v/>
      </c>
      <c r="AE23" s="192">
        <f>IF(AE12="","",ABS(+(AE12-$AE$37)*100/$AE$37))</f>
        <v>0.42646157558975789</v>
      </c>
      <c r="AF23" s="192">
        <f>IF(AF12="","",ABS(+(AF12-$AF$37)*100/$AF$37))</f>
        <v>0.40319548365216507</v>
      </c>
      <c r="AG23" s="192">
        <f>IF(AG12="","",ABS(+(AG12-$AG$37)*100/$AG$37))</f>
        <v>0.43362113459699486</v>
      </c>
      <c r="AH23" s="192">
        <f>IF(AH12="","",ABS(+(AH12-$AH$37)*100/$AH$37))</f>
        <v>0.37203345227467072</v>
      </c>
      <c r="AI23" s="192">
        <f>IF(AI12="","",ABS(+(AI12-$AI$37)*100/$AI$37))</f>
        <v>0.37563427179354164</v>
      </c>
      <c r="AJ23" s="192">
        <f>IF(AJ12="","",ABS(+(AJ12-$AJ$37)*100/$AJ$37))</f>
        <v>0.36239337880394051</v>
      </c>
      <c r="AK23" s="192">
        <f>IF(AK12="","",ABS(+(AK12-$AK$37)*100/$AK$37))</f>
        <v>0.34916999576640056</v>
      </c>
      <c r="AL23" s="192">
        <f>IF(AL12="","",ABS(+(AL12-$AL$37)*100/$AL$37))</f>
        <v>0.33596408797076327</v>
      </c>
      <c r="AM23" s="192">
        <f>IF(AM12="","",ABS(+(AM12-$AM$37)*100/$AM$37))</f>
        <v>0.322775620798608</v>
      </c>
      <c r="AN23" s="192">
        <f>IF(AN12="","",ABS(+(AN12-$AN$37)*100/$AN$37))</f>
        <v>0.30960455972253376</v>
      </c>
      <c r="AO23" s="132"/>
    </row>
    <row r="24" spans="1:41" s="8" customFormat="1" ht="24" customHeight="1" x14ac:dyDescent="0.2">
      <c r="A24" s="125"/>
      <c r="B24" s="141" t="str">
        <f>IF(A24="","",COUNTA($A$12:A24))</f>
        <v/>
      </c>
      <c r="C24" s="200">
        <f t="shared" ref="C24:C32" si="2">IF(C13="","",ABS(+(C13-$C$37)*100/$C$37))</f>
        <v>0.62289682823799275</v>
      </c>
      <c r="D24" s="200">
        <f t="shared" ref="D24:D32" si="3">IF(D13="","",ABS(+(D13-$D$37)*100/$D$37))</f>
        <v>4.3712662101115338E-2</v>
      </c>
      <c r="E24" s="200">
        <f t="shared" ref="E24:E32" si="4">IF(E13="","",ABS(+(E13-$E$37)*100/$E$37))</f>
        <v>0.69571585499816913</v>
      </c>
      <c r="F24" s="200">
        <f t="shared" ref="F24:F32" si="5">IF(F13="","",ABS(+(F13-$F$37)*100/$F$37))</f>
        <v>2.2325988618123387</v>
      </c>
      <c r="G24" s="200">
        <f t="shared" ref="G24:G32" si="6">IF(G13="","",ABS(+(G13-$G$37)*100/$G$37))</f>
        <v>4.6796256299496042</v>
      </c>
      <c r="H24" s="192" t="str">
        <f t="shared" ref="H24:H32" si="7">IF(H13="","",ABS(+(H13-$H$37)*100/$H$37))</f>
        <v/>
      </c>
      <c r="I24" s="192" t="str">
        <f t="shared" ref="I24:I32" si="8">IF(I13="","",ABS(+(I13-$I$37)*100/$I$37))</f>
        <v/>
      </c>
      <c r="J24" s="192" t="str">
        <f t="shared" ref="J24:J32" si="9">IF(J13="","",ABS(+(J13-$J$37)*100/$J$37))</f>
        <v/>
      </c>
      <c r="K24" s="192" t="str">
        <f t="shared" ref="K24:K32" si="10">IF(K13="","",ABS(+(K13-$K$37)*100/$K$37))</f>
        <v/>
      </c>
      <c r="L24" s="192" t="str">
        <f t="shared" ref="L24:L32" si="11">IF(L13="","",ABS(+(L13-$L$37)*100/$L$37))</f>
        <v/>
      </c>
      <c r="M24" s="132"/>
      <c r="O24" s="125"/>
      <c r="P24" s="100" t="str">
        <f>IF(O24="","",COUNTA($O$12:O24))</f>
        <v/>
      </c>
      <c r="Q24" s="192">
        <f t="shared" ref="Q24:Z32" si="12">IF(Q13="","",ABS(+(Q13-$Q$37)*100/$Q$37))</f>
        <v>0</v>
      </c>
      <c r="R24" s="192">
        <f t="shared" ref="R24:R32" si="13">IF(R13="","",ABS(+(R13-$R$37)*100/$R$37))</f>
        <v>0</v>
      </c>
      <c r="S24" s="192">
        <f t="shared" ref="S24:S32" si="14">IF(S13="","",ABS(+(S13-$S$37)*100/$S$37))</f>
        <v>0</v>
      </c>
      <c r="T24" s="192">
        <f t="shared" ref="T24:T32" si="15">IF(T13="","",ABS(+(T13-$T$37)*100/$T$37))</f>
        <v>0</v>
      </c>
      <c r="U24" s="192">
        <f t="shared" ref="U24:U32" si="16">IF(U13="","",ABS(+(U13-$U$37)*100/$U$37))</f>
        <v>0</v>
      </c>
      <c r="V24" s="192" t="str">
        <f t="shared" ref="V24:V32" si="17">IF(V13="","",ABS(+(V13-$V$37)*100/$V$37))</f>
        <v/>
      </c>
      <c r="W24" s="192" t="str">
        <f t="shared" ref="W24:W32" si="18">IF(W13="","",ABS(+(W13-$W$37)*100/$W$37))</f>
        <v/>
      </c>
      <c r="X24" s="192" t="str">
        <f t="shared" ref="X24:X32" si="19">IF(X13="","",ABS(+(X13-$X$37)*100/$X$37))</f>
        <v/>
      </c>
      <c r="Y24" s="192" t="str">
        <f t="shared" ref="Y24:Y32" si="20">IF(Y13="","",ABS(+(Y13-$Y$37)*100/$Y$37))</f>
        <v/>
      </c>
      <c r="Z24" s="192" t="str">
        <f t="shared" si="12"/>
        <v/>
      </c>
      <c r="AA24" s="132"/>
      <c r="AC24" s="125"/>
      <c r="AD24" s="100" t="str">
        <f>IF(AC24="","",COUNTA($AC$12:AC24))</f>
        <v/>
      </c>
      <c r="AE24" s="192">
        <f t="shared" ref="AE24:AE32" si="21">IF(AE13="","",ABS(+(AE13-$AE$37)*100/$AE$37))</f>
        <v>0.75988276275971067</v>
      </c>
      <c r="AF24" s="192">
        <f t="shared" ref="AF24:AF32" si="22">IF(AF13="","",ABS(+(AF13-$AF$37)*100/$AF$37))</f>
        <v>0.76967914117809411</v>
      </c>
      <c r="AG24" s="192">
        <f t="shared" ref="AG24:AG32" si="23">IF(AG13="","",ABS(+(AG13-$AG$37)*100/$AG$37))</f>
        <v>0.83333042539535307</v>
      </c>
      <c r="AH24" s="192">
        <f t="shared" ref="AH24:AH32" si="24">IF(AH13="","",ABS(+(AH13-$AH$37)*100/$AH$37))</f>
        <v>0.804556799821602</v>
      </c>
      <c r="AI24" s="192">
        <f t="shared" ref="AI24:AI32" si="25">IF(AI13="","",ABS(+(AI13-$AI$37)*100/$AI$37))</f>
        <v>0.84119843817478468</v>
      </c>
      <c r="AJ24" s="192">
        <f t="shared" ref="AJ24:AJ32" si="26">IF(AJ13="","",ABS(+(AJ13-$AJ$37)*100/$AJ$37))</f>
        <v>0.86088208763905949</v>
      </c>
      <c r="AK24" s="192">
        <f t="shared" ref="AK24:AK32" si="27">IF(AK13="","",ABS(+(AK13-$AK$37)*100/$AK$37))</f>
        <v>0.88053970715514429</v>
      </c>
      <c r="AL24" s="192">
        <f t="shared" ref="AL24:AL32" si="28">IF(AL13="","",ABS(+(AL13-$AL$37)*100/$AL$37))</f>
        <v>0.90017134832254009</v>
      </c>
      <c r="AM24" s="192">
        <f t="shared" ref="AM24:AM32" si="29">IF(AM13="","",ABS(+(AM13-$AM$37)*100/$AM$37))</f>
        <v>0.91977706260445602</v>
      </c>
      <c r="AN24" s="192">
        <f t="shared" ref="AN24:AN32" si="30">IF(AN13="","",ABS(+(AN13-$AN$37)*100/$AN$37))</f>
        <v>0.93935690132799321</v>
      </c>
      <c r="AO24" s="132"/>
    </row>
    <row r="25" spans="1:41" s="8" customFormat="1" ht="24" customHeight="1" x14ac:dyDescent="0.2">
      <c r="A25" s="125"/>
      <c r="B25" s="141" t="str">
        <f>IF(A25="","",COUNTA($A$12:A25))</f>
        <v/>
      </c>
      <c r="C25" s="200">
        <f t="shared" si="2"/>
        <v>0.121715472184438</v>
      </c>
      <c r="D25" s="200">
        <f t="shared" si="3"/>
        <v>2.6664723881684331</v>
      </c>
      <c r="E25" s="200">
        <f t="shared" si="4"/>
        <v>6.4811424386671552</v>
      </c>
      <c r="F25" s="200">
        <f t="shared" si="5"/>
        <v>1.0652269079235306</v>
      </c>
      <c r="G25" s="200">
        <f t="shared" si="6"/>
        <v>0.79193664506839456</v>
      </c>
      <c r="H25" s="192" t="str">
        <f t="shared" si="7"/>
        <v/>
      </c>
      <c r="I25" s="192" t="str">
        <f t="shared" si="8"/>
        <v/>
      </c>
      <c r="J25" s="192" t="str">
        <f t="shared" si="9"/>
        <v/>
      </c>
      <c r="K25" s="192" t="str">
        <f t="shared" si="10"/>
        <v/>
      </c>
      <c r="L25" s="192" t="str">
        <f t="shared" si="11"/>
        <v/>
      </c>
      <c r="M25" s="132"/>
      <c r="O25" s="125"/>
      <c r="P25" s="100" t="str">
        <f>IF(O25="","",COUNTA($O$12:O25))</f>
        <v/>
      </c>
      <c r="Q25" s="192">
        <f t="shared" si="12"/>
        <v>0</v>
      </c>
      <c r="R25" s="192">
        <f t="shared" si="13"/>
        <v>0</v>
      </c>
      <c r="S25" s="192">
        <f t="shared" si="14"/>
        <v>0</v>
      </c>
      <c r="T25" s="192">
        <f t="shared" si="15"/>
        <v>0</v>
      </c>
      <c r="U25" s="192">
        <f t="shared" si="16"/>
        <v>0</v>
      </c>
      <c r="V25" s="192" t="str">
        <f t="shared" si="17"/>
        <v/>
      </c>
      <c r="W25" s="192" t="str">
        <f t="shared" si="18"/>
        <v/>
      </c>
      <c r="X25" s="192" t="str">
        <f t="shared" si="19"/>
        <v/>
      </c>
      <c r="Y25" s="192" t="str">
        <f t="shared" si="20"/>
        <v/>
      </c>
      <c r="Z25" s="192" t="str">
        <f t="shared" si="12"/>
        <v/>
      </c>
      <c r="AA25" s="132"/>
      <c r="AC25" s="125"/>
      <c r="AD25" s="100" t="str">
        <f>IF(AC25="","",COUNTA($AC$12:AC25))</f>
        <v/>
      </c>
      <c r="AE25" s="192">
        <f t="shared" si="21"/>
        <v>5.9698269702821272E-2</v>
      </c>
      <c r="AF25" s="192">
        <f t="shared" si="22"/>
        <v>0.17664194990885426</v>
      </c>
      <c r="AG25" s="192">
        <f t="shared" si="23"/>
        <v>0.34701745492402358</v>
      </c>
      <c r="AH25" s="192">
        <f t="shared" si="24"/>
        <v>0.42526709504966659</v>
      </c>
      <c r="AI25" s="192">
        <f t="shared" si="25"/>
        <v>0.56851085500863696</v>
      </c>
      <c r="AJ25" s="192">
        <f t="shared" si="26"/>
        <v>0.69471918469401983</v>
      </c>
      <c r="AK25" s="192">
        <f t="shared" si="27"/>
        <v>0.82076061462390704</v>
      </c>
      <c r="AL25" s="192">
        <f t="shared" si="28"/>
        <v>0.94663547564564221</v>
      </c>
      <c r="AM25" s="192">
        <f t="shared" si="29"/>
        <v>1.0723440977326331</v>
      </c>
      <c r="AN25" s="192">
        <f t="shared" si="30"/>
        <v>1.1978868099870628</v>
      </c>
      <c r="AO25" s="132"/>
    </row>
    <row r="26" spans="1:41" s="8" customFormat="1" ht="24" customHeight="1" x14ac:dyDescent="0.2">
      <c r="A26" s="125"/>
      <c r="B26" s="141" t="str">
        <f>IF(A26="","",COUNTA($A$12:A26))</f>
        <v/>
      </c>
      <c r="C26" s="200">
        <f t="shared" si="2"/>
        <v>1.9546072886088603</v>
      </c>
      <c r="D26" s="200">
        <f t="shared" si="3"/>
        <v>1.6465102724755873</v>
      </c>
      <c r="E26" s="200">
        <f t="shared" si="4"/>
        <v>0.47601611131453681</v>
      </c>
      <c r="F26" s="200">
        <f t="shared" si="5"/>
        <v>4.3776448270823658E-2</v>
      </c>
      <c r="G26" s="200">
        <f t="shared" si="6"/>
        <v>1.079913606911447</v>
      </c>
      <c r="H26" s="192" t="str">
        <f t="shared" si="7"/>
        <v/>
      </c>
      <c r="I26" s="192" t="str">
        <f t="shared" si="8"/>
        <v/>
      </c>
      <c r="J26" s="192" t="str">
        <f t="shared" si="9"/>
        <v/>
      </c>
      <c r="K26" s="192" t="str">
        <f t="shared" si="10"/>
        <v/>
      </c>
      <c r="L26" s="192" t="str">
        <f t="shared" si="11"/>
        <v/>
      </c>
      <c r="M26" s="132"/>
      <c r="O26" s="125"/>
      <c r="P26" s="100" t="str">
        <f>IF(O26="","",COUNTA($O$12:O26))</f>
        <v/>
      </c>
      <c r="Q26" s="192">
        <f t="shared" si="12"/>
        <v>0</v>
      </c>
      <c r="R26" s="192">
        <f t="shared" si="13"/>
        <v>0</v>
      </c>
      <c r="S26" s="192">
        <f t="shared" si="14"/>
        <v>0</v>
      </c>
      <c r="T26" s="192">
        <f t="shared" si="15"/>
        <v>0</v>
      </c>
      <c r="U26" s="192">
        <f t="shared" si="16"/>
        <v>0</v>
      </c>
      <c r="V26" s="192" t="str">
        <f t="shared" si="17"/>
        <v/>
      </c>
      <c r="W26" s="192" t="str">
        <f t="shared" si="18"/>
        <v/>
      </c>
      <c r="X26" s="192" t="str">
        <f t="shared" si="19"/>
        <v/>
      </c>
      <c r="Y26" s="192" t="str">
        <f t="shared" si="20"/>
        <v/>
      </c>
      <c r="Z26" s="192" t="str">
        <f t="shared" si="12"/>
        <v/>
      </c>
      <c r="AA26" s="132"/>
      <c r="AC26" s="125"/>
      <c r="AD26" s="100" t="str">
        <f>IF(AC26="","",COUNTA($AC$12:AC26))</f>
        <v/>
      </c>
      <c r="AE26" s="192">
        <f t="shared" si="21"/>
        <v>0.45980369430676077</v>
      </c>
      <c r="AF26" s="192">
        <f t="shared" si="22"/>
        <v>0.34988876983020178</v>
      </c>
      <c r="AG26" s="192">
        <f t="shared" si="23"/>
        <v>0.5935048509163382</v>
      </c>
      <c r="AH26" s="192">
        <f t="shared" si="24"/>
        <v>0.21233252394964533</v>
      </c>
      <c r="AI26" s="192">
        <f t="shared" si="25"/>
        <v>0.27919598018601288</v>
      </c>
      <c r="AJ26" s="192">
        <f t="shared" si="26"/>
        <v>0.22946305644791637</v>
      </c>
      <c r="AK26" s="192">
        <f t="shared" si="27"/>
        <v>0.17979590026121903</v>
      </c>
      <c r="AL26" s="192">
        <f t="shared" si="28"/>
        <v>0.13019438125423002</v>
      </c>
      <c r="AM26" s="192">
        <f t="shared" si="29"/>
        <v>8.0658369399557464E-2</v>
      </c>
      <c r="AN26" s="192">
        <f t="shared" si="30"/>
        <v>3.1187735012764967E-2</v>
      </c>
      <c r="AO26" s="132"/>
    </row>
    <row r="27" spans="1:41" s="8" customFormat="1" ht="24" customHeight="1" x14ac:dyDescent="0.2">
      <c r="A27" s="125"/>
      <c r="B27" s="141" t="str">
        <f>IF(A27="","",COUNTA($A$12:A27))</f>
        <v/>
      </c>
      <c r="C27" s="200">
        <f t="shared" si="2"/>
        <v>0.76609150139615134</v>
      </c>
      <c r="D27" s="200">
        <f t="shared" si="3"/>
        <v>0.62654815678274145</v>
      </c>
      <c r="E27" s="200">
        <f t="shared" si="4"/>
        <v>1.3548150860490662</v>
      </c>
      <c r="F27" s="200">
        <f t="shared" si="5"/>
        <v>2.4368889537428933</v>
      </c>
      <c r="G27" s="200">
        <f t="shared" si="6"/>
        <v>2.5197984161267097</v>
      </c>
      <c r="H27" s="192" t="str">
        <f t="shared" si="7"/>
        <v/>
      </c>
      <c r="I27" s="192" t="str">
        <f t="shared" si="8"/>
        <v/>
      </c>
      <c r="J27" s="192" t="str">
        <f t="shared" si="9"/>
        <v/>
      </c>
      <c r="K27" s="192" t="str">
        <f t="shared" si="10"/>
        <v/>
      </c>
      <c r="L27" s="192" t="str">
        <f t="shared" si="11"/>
        <v/>
      </c>
      <c r="M27" s="132"/>
      <c r="O27" s="125"/>
      <c r="P27" s="100" t="str">
        <f>IF(O27="","",COUNTA($O$12:O27))</f>
        <v/>
      </c>
      <c r="Q27" s="192">
        <f t="shared" si="12"/>
        <v>0</v>
      </c>
      <c r="R27" s="192">
        <f t="shared" si="13"/>
        <v>0</v>
      </c>
      <c r="S27" s="192">
        <f t="shared" si="14"/>
        <v>0</v>
      </c>
      <c r="T27" s="192">
        <f t="shared" si="15"/>
        <v>0</v>
      </c>
      <c r="U27" s="192">
        <f t="shared" si="16"/>
        <v>0</v>
      </c>
      <c r="V27" s="192" t="str">
        <f t="shared" si="17"/>
        <v/>
      </c>
      <c r="W27" s="192" t="str">
        <f t="shared" si="18"/>
        <v/>
      </c>
      <c r="X27" s="192" t="str">
        <f t="shared" si="19"/>
        <v/>
      </c>
      <c r="Y27" s="192" t="str">
        <f t="shared" si="20"/>
        <v/>
      </c>
      <c r="Z27" s="192" t="str">
        <f t="shared" si="12"/>
        <v/>
      </c>
      <c r="AA27" s="132"/>
      <c r="AC27" s="125"/>
      <c r="AD27" s="100" t="str">
        <f>IF(AC27="","",COUNTA($AC$12:AC27))</f>
        <v/>
      </c>
      <c r="AE27" s="192">
        <f t="shared" si="21"/>
        <v>0.42646157558975789</v>
      </c>
      <c r="AF27" s="192">
        <f t="shared" si="22"/>
        <v>0.37654212674117399</v>
      </c>
      <c r="AG27" s="192">
        <f t="shared" si="23"/>
        <v>0.38032656249055974</v>
      </c>
      <c r="AH27" s="192">
        <f t="shared" si="24"/>
        <v>0.29218298811215804</v>
      </c>
      <c r="AI27" s="192">
        <f t="shared" si="25"/>
        <v>0.26921960519211952</v>
      </c>
      <c r="AJ27" s="192">
        <f t="shared" si="26"/>
        <v>0.22946305644791637</v>
      </c>
      <c r="AK27" s="192">
        <f t="shared" si="27"/>
        <v>0.18975908234976799</v>
      </c>
      <c r="AL27" s="192">
        <f t="shared" si="28"/>
        <v>0.15010757867841126</v>
      </c>
      <c r="AM27" s="192">
        <f t="shared" si="29"/>
        <v>0.11050844148984233</v>
      </c>
      <c r="AN27" s="192">
        <f t="shared" si="30"/>
        <v>7.0961567114163196E-2</v>
      </c>
      <c r="AO27" s="132"/>
    </row>
    <row r="28" spans="1:41" s="8" customFormat="1" ht="24" customHeight="1" x14ac:dyDescent="0.2">
      <c r="A28" s="125"/>
      <c r="B28" s="141" t="str">
        <f>IF(A28="","",COUNTA($A$12:A28))</f>
        <v/>
      </c>
      <c r="C28" s="200">
        <f t="shared" si="2"/>
        <v>1.9116488866614194</v>
      </c>
      <c r="D28" s="200">
        <f t="shared" si="3"/>
        <v>0.91796590412355461</v>
      </c>
      <c r="E28" s="200">
        <f t="shared" si="4"/>
        <v>1.208348590259978</v>
      </c>
      <c r="F28" s="200">
        <f t="shared" si="5"/>
        <v>2.4368889537428933</v>
      </c>
      <c r="G28" s="200">
        <f t="shared" si="6"/>
        <v>2.6637868970482361</v>
      </c>
      <c r="H28" s="192" t="str">
        <f t="shared" si="7"/>
        <v/>
      </c>
      <c r="I28" s="192" t="str">
        <f t="shared" si="8"/>
        <v/>
      </c>
      <c r="J28" s="192" t="str">
        <f t="shared" si="9"/>
        <v/>
      </c>
      <c r="K28" s="192" t="str">
        <f t="shared" si="10"/>
        <v/>
      </c>
      <c r="L28" s="192" t="str">
        <f t="shared" si="11"/>
        <v/>
      </c>
      <c r="M28" s="132"/>
      <c r="O28" s="125"/>
      <c r="P28" s="100" t="str">
        <f>IF(O28="","",COUNTA($O$12:O28))</f>
        <v/>
      </c>
      <c r="Q28" s="192">
        <f t="shared" si="12"/>
        <v>0</v>
      </c>
      <c r="R28" s="192">
        <f t="shared" si="13"/>
        <v>0</v>
      </c>
      <c r="S28" s="192">
        <f t="shared" si="14"/>
        <v>0</v>
      </c>
      <c r="T28" s="192">
        <f t="shared" si="15"/>
        <v>0</v>
      </c>
      <c r="U28" s="192">
        <f t="shared" si="16"/>
        <v>0</v>
      </c>
      <c r="V28" s="192" t="str">
        <f t="shared" si="17"/>
        <v/>
      </c>
      <c r="W28" s="192" t="str">
        <f t="shared" si="18"/>
        <v/>
      </c>
      <c r="X28" s="192" t="str">
        <f t="shared" si="19"/>
        <v/>
      </c>
      <c r="Y28" s="192" t="str">
        <f t="shared" si="20"/>
        <v/>
      </c>
      <c r="Z28" s="192" t="str">
        <f t="shared" si="12"/>
        <v/>
      </c>
      <c r="AA28" s="132"/>
      <c r="AC28" s="125"/>
      <c r="AD28" s="100" t="str">
        <f>IF(AC28="","",COUNTA($AC$12:AC28))</f>
        <v/>
      </c>
      <c r="AE28" s="192">
        <f t="shared" si="21"/>
        <v>0.44043351105210782</v>
      </c>
      <c r="AF28" s="192">
        <f t="shared" si="22"/>
        <v>0.38307854522167506</v>
      </c>
      <c r="AG28" s="192">
        <f t="shared" si="23"/>
        <v>0.53900480634562631</v>
      </c>
      <c r="AH28" s="192">
        <f t="shared" si="24"/>
        <v>0.32000390380040789</v>
      </c>
      <c r="AI28" s="192">
        <f t="shared" si="25"/>
        <v>0.36926839441641318</v>
      </c>
      <c r="AJ28" s="192">
        <f t="shared" si="26"/>
        <v>0.34878384580082455</v>
      </c>
      <c r="AK28" s="192">
        <f t="shared" si="27"/>
        <v>0.32832638625426896</v>
      </c>
      <c r="AL28" s="192">
        <f t="shared" si="28"/>
        <v>0.30789596207773851</v>
      </c>
      <c r="AM28" s="192">
        <f t="shared" si="29"/>
        <v>0.28749251971406264</v>
      </c>
      <c r="AN28" s="192">
        <f t="shared" si="30"/>
        <v>0.26711600574772176</v>
      </c>
      <c r="AO28" s="132"/>
    </row>
    <row r="29" spans="1:41" s="8" customFormat="1" ht="24" customHeight="1" x14ac:dyDescent="0.2">
      <c r="A29" s="125"/>
      <c r="B29" s="141" t="str">
        <f>IF(A29="","",COUNTA($A$12:A29))</f>
        <v/>
      </c>
      <c r="C29" s="200">
        <f t="shared" si="2"/>
        <v>2.1980382329777366</v>
      </c>
      <c r="D29" s="200">
        <f t="shared" si="3"/>
        <v>1.2093836514643677</v>
      </c>
      <c r="E29" s="200">
        <f t="shared" si="4"/>
        <v>1.4280483339436103</v>
      </c>
      <c r="F29" s="200">
        <f t="shared" si="5"/>
        <v>2.5244418502845405</v>
      </c>
      <c r="G29" s="200">
        <f t="shared" si="6"/>
        <v>4.5356371490280774</v>
      </c>
      <c r="H29" s="192" t="str">
        <f t="shared" si="7"/>
        <v/>
      </c>
      <c r="I29" s="192" t="str">
        <f t="shared" si="8"/>
        <v/>
      </c>
      <c r="J29" s="192" t="str">
        <f t="shared" si="9"/>
        <v/>
      </c>
      <c r="K29" s="192" t="str">
        <f t="shared" si="10"/>
        <v/>
      </c>
      <c r="L29" s="192" t="str">
        <f t="shared" si="11"/>
        <v/>
      </c>
      <c r="M29" s="132"/>
      <c r="O29" s="125"/>
      <c r="P29" s="100" t="str">
        <f>IF(O29="","",COUNTA($O$12:O29))</f>
        <v/>
      </c>
      <c r="Q29" s="192">
        <f t="shared" si="12"/>
        <v>0</v>
      </c>
      <c r="R29" s="192">
        <f t="shared" si="13"/>
        <v>0</v>
      </c>
      <c r="S29" s="192">
        <f t="shared" si="14"/>
        <v>0</v>
      </c>
      <c r="T29" s="192">
        <f t="shared" si="15"/>
        <v>0</v>
      </c>
      <c r="U29" s="192">
        <f t="shared" si="16"/>
        <v>0</v>
      </c>
      <c r="V29" s="192" t="str">
        <f t="shared" si="17"/>
        <v/>
      </c>
      <c r="W29" s="192" t="str">
        <f t="shared" si="18"/>
        <v/>
      </c>
      <c r="X29" s="192" t="str">
        <f t="shared" si="19"/>
        <v/>
      </c>
      <c r="Y29" s="192" t="str">
        <f t="shared" si="20"/>
        <v/>
      </c>
      <c r="Z29" s="192" t="str">
        <f t="shared" si="12"/>
        <v/>
      </c>
      <c r="AA29" s="132"/>
      <c r="AC29" s="125"/>
      <c r="AD29" s="100" t="str">
        <f>IF(AC29="","",COUNTA($AC$12:AC29))</f>
        <v/>
      </c>
      <c r="AE29" s="192">
        <f t="shared" si="21"/>
        <v>0.2114842958623008</v>
      </c>
      <c r="AF29" s="192">
        <f t="shared" si="22"/>
        <v>0.21160861576126985</v>
      </c>
      <c r="AG29" s="192">
        <f t="shared" si="23"/>
        <v>0.25609945274703499</v>
      </c>
      <c r="AH29" s="192">
        <f t="shared" si="24"/>
        <v>0.22329611942604449</v>
      </c>
      <c r="AI29" s="192">
        <f t="shared" si="25"/>
        <v>0.24556134449227152</v>
      </c>
      <c r="AJ29" s="192">
        <f t="shared" si="26"/>
        <v>0.25351711477922073</v>
      </c>
      <c r="AK29" s="192">
        <f t="shared" si="27"/>
        <v>0.26146236423763203</v>
      </c>
      <c r="AL29" s="192">
        <f t="shared" si="28"/>
        <v>0.26939711372432773</v>
      </c>
      <c r="AM29" s="192">
        <f t="shared" si="29"/>
        <v>0.27732138403906076</v>
      </c>
      <c r="AN29" s="192">
        <f t="shared" si="30"/>
        <v>0.28523519592701946</v>
      </c>
      <c r="AO29" s="132"/>
    </row>
    <row r="30" spans="1:41" s="8" customFormat="1" ht="24" customHeight="1" x14ac:dyDescent="0.2">
      <c r="A30" s="125"/>
      <c r="B30" s="141" t="str">
        <f>IF(A30="","",COUNTA($A$12:A30))</f>
        <v/>
      </c>
      <c r="C30" s="200">
        <f t="shared" si="2"/>
        <v>0.33650748192167573</v>
      </c>
      <c r="D30" s="200">
        <f t="shared" si="3"/>
        <v>0.97624945359173043</v>
      </c>
      <c r="E30" s="200">
        <f t="shared" si="4"/>
        <v>1.0618820944708898</v>
      </c>
      <c r="F30" s="200">
        <f t="shared" si="5"/>
        <v>0.2480665402013783</v>
      </c>
      <c r="G30" s="200">
        <f t="shared" si="6"/>
        <v>1.5118790496760259</v>
      </c>
      <c r="H30" s="192" t="str">
        <f t="shared" si="7"/>
        <v/>
      </c>
      <c r="I30" s="192" t="str">
        <f t="shared" si="8"/>
        <v/>
      </c>
      <c r="J30" s="192" t="str">
        <f t="shared" si="9"/>
        <v/>
      </c>
      <c r="K30" s="192" t="str">
        <f t="shared" si="10"/>
        <v/>
      </c>
      <c r="L30" s="192" t="str">
        <f t="shared" si="11"/>
        <v/>
      </c>
      <c r="M30" s="132"/>
      <c r="O30" s="125"/>
      <c r="P30" s="100" t="str">
        <f>IF(O30="","",COUNTA($O$12:O30))</f>
        <v/>
      </c>
      <c r="Q30" s="192">
        <f t="shared" si="12"/>
        <v>0</v>
      </c>
      <c r="R30" s="192">
        <f t="shared" si="13"/>
        <v>0</v>
      </c>
      <c r="S30" s="192">
        <f t="shared" si="14"/>
        <v>0</v>
      </c>
      <c r="T30" s="192">
        <f t="shared" si="15"/>
        <v>0</v>
      </c>
      <c r="U30" s="192">
        <f t="shared" si="16"/>
        <v>0</v>
      </c>
      <c r="V30" s="192" t="str">
        <f t="shared" si="17"/>
        <v/>
      </c>
      <c r="W30" s="192" t="str">
        <f t="shared" si="18"/>
        <v/>
      </c>
      <c r="X30" s="192" t="str">
        <f t="shared" si="19"/>
        <v/>
      </c>
      <c r="Y30" s="192" t="str">
        <f t="shared" si="20"/>
        <v/>
      </c>
      <c r="Z30" s="192" t="str">
        <f t="shared" si="12"/>
        <v/>
      </c>
      <c r="AA30" s="132"/>
      <c r="AC30" s="125"/>
      <c r="AD30" s="100" t="str">
        <f>IF(AC30="","",COUNTA($AC$12:AC30))</f>
        <v/>
      </c>
      <c r="AE30" s="192">
        <f t="shared" si="21"/>
        <v>0.35247382643664366</v>
      </c>
      <c r="AF30" s="192">
        <f t="shared" si="22"/>
        <v>0.35268102626847375</v>
      </c>
      <c r="AG30" s="192">
        <f t="shared" si="23"/>
        <v>0.42683242124536125</v>
      </c>
      <c r="AH30" s="192">
        <f t="shared" si="24"/>
        <v>0.37216019904311121</v>
      </c>
      <c r="AI30" s="192">
        <f t="shared" si="25"/>
        <v>0.40926890748722633</v>
      </c>
      <c r="AJ30" s="192">
        <f t="shared" si="26"/>
        <v>0.42252852463141749</v>
      </c>
      <c r="AK30" s="192">
        <f t="shared" si="27"/>
        <v>0.43577060706311016</v>
      </c>
      <c r="AL30" s="192">
        <f t="shared" si="28"/>
        <v>0.44899518954022549</v>
      </c>
      <c r="AM30" s="192">
        <f t="shared" si="29"/>
        <v>0.46220230673146001</v>
      </c>
      <c r="AN30" s="192">
        <f t="shared" si="30"/>
        <v>0.47539199321169906</v>
      </c>
      <c r="AO30" s="132"/>
    </row>
    <row r="31" spans="1:41" s="8" customFormat="1" ht="24" customHeight="1" x14ac:dyDescent="0.2">
      <c r="A31" s="125"/>
      <c r="B31" s="141" t="str">
        <f>IF(A31="","",COUNTA($A$12:A31))</f>
        <v/>
      </c>
      <c r="C31" s="200">
        <f t="shared" si="2"/>
        <v>2.8137753275578117</v>
      </c>
      <c r="D31" s="200">
        <f t="shared" si="3"/>
        <v>2.2876293166253894</v>
      </c>
      <c r="E31" s="200">
        <f t="shared" si="4"/>
        <v>0.47601611131453681</v>
      </c>
      <c r="F31" s="200">
        <f t="shared" si="5"/>
        <v>2.2325988618123387</v>
      </c>
      <c r="G31" s="200">
        <f t="shared" si="6"/>
        <v>0.35997120230381568</v>
      </c>
      <c r="H31" s="192" t="str">
        <f t="shared" si="7"/>
        <v/>
      </c>
      <c r="I31" s="192" t="str">
        <f t="shared" si="8"/>
        <v/>
      </c>
      <c r="J31" s="192" t="str">
        <f t="shared" si="9"/>
        <v/>
      </c>
      <c r="K31" s="192" t="str">
        <f t="shared" si="10"/>
        <v/>
      </c>
      <c r="L31" s="192" t="str">
        <f t="shared" si="11"/>
        <v/>
      </c>
      <c r="M31" s="132"/>
      <c r="O31" s="125"/>
      <c r="P31" s="100" t="str">
        <f>IF(O31="","",COUNTA($O$12:O31))</f>
        <v/>
      </c>
      <c r="Q31" s="192">
        <f t="shared" si="12"/>
        <v>0</v>
      </c>
      <c r="R31" s="192">
        <f t="shared" si="13"/>
        <v>0</v>
      </c>
      <c r="S31" s="192">
        <f t="shared" si="14"/>
        <v>0</v>
      </c>
      <c r="T31" s="192">
        <f t="shared" si="15"/>
        <v>0</v>
      </c>
      <c r="U31" s="192">
        <f t="shared" si="16"/>
        <v>0</v>
      </c>
      <c r="V31" s="192" t="str">
        <f t="shared" si="17"/>
        <v/>
      </c>
      <c r="W31" s="192" t="str">
        <f t="shared" si="18"/>
        <v/>
      </c>
      <c r="X31" s="192" t="str">
        <f t="shared" si="19"/>
        <v/>
      </c>
      <c r="Y31" s="192" t="str">
        <f t="shared" si="20"/>
        <v/>
      </c>
      <c r="Z31" s="192" t="str">
        <f t="shared" si="12"/>
        <v/>
      </c>
      <c r="AA31" s="132"/>
      <c r="AC31" s="125"/>
      <c r="AD31" s="100" t="str">
        <f>IF(AC31="","",COUNTA($AC$12:AC31))</f>
        <v/>
      </c>
      <c r="AE31" s="192">
        <f t="shared" si="21"/>
        <v>0.49346335701164984</v>
      </c>
      <c r="AF31" s="192">
        <f t="shared" si="22"/>
        <v>0.49375343677567762</v>
      </c>
      <c r="AG31" s="192">
        <f t="shared" si="23"/>
        <v>0.59756538974370643</v>
      </c>
      <c r="AH31" s="192">
        <f t="shared" si="24"/>
        <v>0.52102427866015899</v>
      </c>
      <c r="AI31" s="192">
        <f t="shared" si="25"/>
        <v>0.57297647048220002</v>
      </c>
      <c r="AJ31" s="192">
        <f t="shared" si="26"/>
        <v>0.59153993448427533</v>
      </c>
      <c r="AK31" s="192">
        <f t="shared" si="27"/>
        <v>0.61007884988794647</v>
      </c>
      <c r="AL31" s="192">
        <f t="shared" si="28"/>
        <v>0.6285932653567835</v>
      </c>
      <c r="AM31" s="192">
        <f t="shared" si="29"/>
        <v>0.64708322942384033</v>
      </c>
      <c r="AN31" s="192">
        <f t="shared" si="30"/>
        <v>0.66554879049637872</v>
      </c>
      <c r="AO31" s="132"/>
    </row>
    <row r="32" spans="1:41" s="8" customFormat="1" ht="24" customHeight="1" x14ac:dyDescent="0.2">
      <c r="A32" s="125"/>
      <c r="B32" s="141" t="str">
        <f>IF(A32="","",COUNTA($A$12:A32))</f>
        <v/>
      </c>
      <c r="C32" s="200">
        <f t="shared" si="2"/>
        <v>3.1001646738741284</v>
      </c>
      <c r="D32" s="200">
        <f t="shared" si="3"/>
        <v>2.8704648113070155</v>
      </c>
      <c r="E32" s="200">
        <f t="shared" si="4"/>
        <v>1.3548150860490662</v>
      </c>
      <c r="F32" s="200">
        <f t="shared" si="5"/>
        <v>1.0652269079235306</v>
      </c>
      <c r="G32" s="200">
        <f t="shared" si="6"/>
        <v>1.6558675305975521</v>
      </c>
      <c r="H32" s="192" t="str">
        <f t="shared" si="7"/>
        <v/>
      </c>
      <c r="I32" s="192" t="str">
        <f t="shared" si="8"/>
        <v/>
      </c>
      <c r="J32" s="192" t="str">
        <f t="shared" si="9"/>
        <v/>
      </c>
      <c r="K32" s="192" t="str">
        <f t="shared" si="10"/>
        <v/>
      </c>
      <c r="L32" s="192" t="str">
        <f t="shared" si="11"/>
        <v/>
      </c>
      <c r="M32" s="132"/>
      <c r="O32" s="125"/>
      <c r="P32" s="100" t="str">
        <f>IF(O32="","",COUNTA($O$12:O32))</f>
        <v/>
      </c>
      <c r="Q32" s="192">
        <f t="shared" si="12"/>
        <v>0</v>
      </c>
      <c r="R32" s="192">
        <f t="shared" si="13"/>
        <v>0</v>
      </c>
      <c r="S32" s="192">
        <f t="shared" si="14"/>
        <v>0</v>
      </c>
      <c r="T32" s="192">
        <f t="shared" si="15"/>
        <v>0</v>
      </c>
      <c r="U32" s="192">
        <f t="shared" si="16"/>
        <v>0</v>
      </c>
      <c r="V32" s="192" t="str">
        <f t="shared" si="17"/>
        <v/>
      </c>
      <c r="W32" s="192" t="str">
        <f t="shared" si="18"/>
        <v/>
      </c>
      <c r="X32" s="192" t="str">
        <f t="shared" si="19"/>
        <v/>
      </c>
      <c r="Y32" s="192" t="str">
        <f t="shared" si="20"/>
        <v/>
      </c>
      <c r="Z32" s="192" t="str">
        <f t="shared" si="12"/>
        <v/>
      </c>
      <c r="AA32" s="132"/>
      <c r="AC32" s="125"/>
      <c r="AD32" s="100" t="str">
        <f>IF(AC32="","",COUNTA($AC$12:AC32))</f>
        <v/>
      </c>
      <c r="AE32" s="192">
        <f t="shared" si="21"/>
        <v>0.63445288758599261</v>
      </c>
      <c r="AF32" s="192">
        <f t="shared" si="22"/>
        <v>0.63482584728352542</v>
      </c>
      <c r="AG32" s="192">
        <f t="shared" si="23"/>
        <v>0.76829835824138903</v>
      </c>
      <c r="AH32" s="192">
        <f t="shared" si="24"/>
        <v>0.66988835827788762</v>
      </c>
      <c r="AI32" s="192">
        <f t="shared" si="25"/>
        <v>0.73668403347715483</v>
      </c>
      <c r="AJ32" s="192">
        <f t="shared" si="26"/>
        <v>0.76055134433713323</v>
      </c>
      <c r="AK32" s="192">
        <f t="shared" si="27"/>
        <v>0.78438709271342466</v>
      </c>
      <c r="AL32" s="192">
        <f t="shared" si="28"/>
        <v>0.80819134117268132</v>
      </c>
      <c r="AM32" s="192">
        <f t="shared" si="29"/>
        <v>0.83196415211689945</v>
      </c>
      <c r="AN32" s="192">
        <f t="shared" si="30"/>
        <v>0.85570558778171779</v>
      </c>
      <c r="AO32" s="132"/>
    </row>
    <row r="33" spans="1:41" s="8" customFormat="1" ht="24" customHeight="1" x14ac:dyDescent="0.2">
      <c r="A33" s="125"/>
      <c r="B33" s="141" t="str">
        <f>IF(A33="","",COUNTA($A$12:A33))</f>
        <v/>
      </c>
      <c r="C33" s="131"/>
      <c r="D33" s="132"/>
      <c r="E33" s="131"/>
      <c r="F33" s="131"/>
      <c r="G33" s="131"/>
      <c r="H33" s="131"/>
      <c r="I33" s="131"/>
      <c r="J33" s="131"/>
      <c r="K33" s="131"/>
      <c r="L33" s="131"/>
      <c r="M33" s="132"/>
      <c r="O33" s="125"/>
      <c r="P33" s="100" t="str">
        <f>IF(O33="","",COUNTA($O$12:O33))</f>
        <v/>
      </c>
      <c r="Q33" s="131"/>
      <c r="R33" s="131"/>
      <c r="S33" s="131"/>
      <c r="T33" s="131"/>
      <c r="U33" s="132"/>
      <c r="V33" s="131"/>
      <c r="W33" s="131"/>
      <c r="X33" s="131"/>
      <c r="Y33" s="131"/>
      <c r="Z33" s="131"/>
      <c r="AA33" s="132"/>
      <c r="AC33" s="125"/>
      <c r="AD33" s="100" t="str">
        <f>IF(AC33="","",COUNTA($AC$12:AC33))</f>
        <v/>
      </c>
      <c r="AE33" s="131"/>
      <c r="AF33" s="131"/>
      <c r="AG33" s="131"/>
      <c r="AH33" s="131"/>
      <c r="AI33" s="132"/>
      <c r="AJ33" s="131"/>
      <c r="AK33" s="131"/>
      <c r="AL33" s="131"/>
      <c r="AM33" s="131"/>
      <c r="AN33" s="131"/>
      <c r="AO33" s="132"/>
    </row>
    <row r="34" spans="1:41" s="8" customFormat="1" ht="24" customHeight="1" x14ac:dyDescent="0.2">
      <c r="A34" s="125"/>
      <c r="B34" s="141" t="str">
        <f>IF(A34="","",COUNTA($A$12:A34))</f>
        <v/>
      </c>
      <c r="C34" s="131"/>
      <c r="D34" s="132"/>
      <c r="E34" s="131"/>
      <c r="F34" s="131"/>
      <c r="G34" s="131"/>
      <c r="H34" s="131"/>
      <c r="I34" s="131"/>
      <c r="J34" s="131"/>
      <c r="K34" s="131"/>
      <c r="L34" s="131"/>
      <c r="M34" s="132"/>
      <c r="O34" s="125"/>
      <c r="P34" s="100" t="str">
        <f>IF(O34="","",COUNTA($O$12:O34))</f>
        <v/>
      </c>
      <c r="Q34" s="131"/>
      <c r="R34" s="131"/>
      <c r="S34" s="131"/>
      <c r="T34" s="131"/>
      <c r="U34" s="132"/>
      <c r="V34" s="131"/>
      <c r="W34" s="131"/>
      <c r="X34" s="131"/>
      <c r="Y34" s="131"/>
      <c r="Z34" s="131"/>
      <c r="AA34" s="132"/>
      <c r="AC34" s="125"/>
      <c r="AD34" s="100" t="str">
        <f>IF(AC34="","",COUNTA($AC$12:AC34))</f>
        <v/>
      </c>
      <c r="AE34" s="131"/>
      <c r="AF34" s="131"/>
      <c r="AG34" s="131"/>
      <c r="AH34" s="131"/>
      <c r="AI34" s="132"/>
      <c r="AJ34" s="131"/>
      <c r="AK34" s="131"/>
      <c r="AL34" s="131"/>
      <c r="AM34" s="131"/>
      <c r="AN34" s="131"/>
      <c r="AO34" s="132"/>
    </row>
    <row r="35" spans="1:41" s="8" customFormat="1" ht="24" customHeight="1" x14ac:dyDescent="0.2">
      <c r="A35" s="270" t="s">
        <v>116</v>
      </c>
      <c r="B35" s="271"/>
      <c r="C35" s="184">
        <f>IF(C50=C23,C12,IF(C50=C24,C13,IF(C50=C25,C14,IF(C50=C26,C15,IF(C50=C27,C16,IF(C50=C28,C17,IF(C50=C29,C18,IF(C50=C30,C19,IF(C50=C31,C20,IF(C50=C32,C21,""))))))))))</f>
        <v>45</v>
      </c>
      <c r="D35" s="184">
        <f t="shared" ref="D35:L35" si="31">IF(D50=D23,D12,IF(D50=D24,D13,IF(D50=D25,D14,IF(D50=D26,D15,IF(D50=D27,D16,IF(D50=D28,D17,IF(D50=D29,D18,IF(D50=D30,D19,IF(D50=D31,D20,IF(D50=D32,D21,""))))))))))</f>
        <v>44.125</v>
      </c>
      <c r="E35" s="184">
        <f t="shared" si="31"/>
        <v>39.90625</v>
      </c>
      <c r="F35" s="184">
        <f t="shared" si="31"/>
        <v>44.5625</v>
      </c>
      <c r="G35" s="184">
        <f t="shared" si="31"/>
        <v>41.375</v>
      </c>
      <c r="H35" s="184" t="str">
        <f t="shared" si="31"/>
        <v/>
      </c>
      <c r="I35" s="184" t="str">
        <f t="shared" si="31"/>
        <v/>
      </c>
      <c r="J35" s="184" t="str">
        <f t="shared" si="31"/>
        <v/>
      </c>
      <c r="K35" s="184" t="str">
        <f t="shared" si="31"/>
        <v/>
      </c>
      <c r="L35" s="184" t="str">
        <f t="shared" si="31"/>
        <v/>
      </c>
      <c r="M35" s="132"/>
      <c r="O35" s="270" t="s">
        <v>116</v>
      </c>
      <c r="P35" s="271"/>
      <c r="Q35" s="184">
        <f>IF(Q50=Q23,Q12,IF(Q50=Q24,Q13,IF(Q50=Q25,Q14,IF(Q50=Q26,Q15,IF(Q50=Q27,Q16,IF(Q50=Q28,Q17,IF(Q50=Q29,Q18,IF(Q50=Q30,Q19,IF(Q50=Q31,Q20,IF(Q50=Q32,Q21,""))))))))))</f>
        <v>1600</v>
      </c>
      <c r="R35" s="184">
        <f t="shared" ref="R35:Z35" si="32">IF(R50=R23,R12,IF(R50=R24,R13,IF(R50=R25,R14,IF(R50=R26,R15,IF(R50=R27,R16,IF(R50=R28,R17,IF(R50=R29,R18,IF(R50=R30,R19,IF(R50=R31,R20,IF(R50=R32,R21,""))))))))))</f>
        <v>1600</v>
      </c>
      <c r="S35" s="184">
        <f t="shared" si="32"/>
        <v>1600</v>
      </c>
      <c r="T35" s="184">
        <f t="shared" si="32"/>
        <v>1600</v>
      </c>
      <c r="U35" s="184">
        <f t="shared" si="32"/>
        <v>1600</v>
      </c>
      <c r="V35" s="184" t="str">
        <f t="shared" si="32"/>
        <v/>
      </c>
      <c r="W35" s="184" t="str">
        <f t="shared" si="32"/>
        <v/>
      </c>
      <c r="X35" s="184" t="str">
        <f t="shared" si="32"/>
        <v/>
      </c>
      <c r="Y35" s="184" t="str">
        <f t="shared" si="32"/>
        <v/>
      </c>
      <c r="Z35" s="184" t="str">
        <f t="shared" si="32"/>
        <v/>
      </c>
      <c r="AA35" s="132"/>
      <c r="AC35" s="270" t="s">
        <v>116</v>
      </c>
      <c r="AD35" s="271"/>
      <c r="AE35" s="131">
        <f>IF(AE50=AE23,AE12,IF(AE50=AE24,AE13,IF(AE50=AE25,AE14,IF(AE50=AE26,AE15,IF(AE50=AE27,AE16,IF(AE50=AE28,AE17,IF(AE50=AE29,AE18,IF(AE50=AE30,AE19,IF(AE50=AE31,AE20,IF(AE50=AE32,AE21,""))))))))))</f>
        <v>151.1</v>
      </c>
      <c r="AF35" s="131">
        <f t="shared" ref="AF35:AN35" si="33">IF(AF50=AF23,AF12,IF(AF50=AF24,AF13,IF(AF50=AF25,AF14,IF(AF50=AF26,AF15,IF(AF50=AF27,AF16,IF(AF50=AF28,AF17,IF(AF50=AF29,AF18,IF(AF50=AF30,AF19,IF(AF50=AF31,AF20,IF(AF50=AF32,AF21,""))))))))))</f>
        <v>151.22999999999999</v>
      </c>
      <c r="AG35" s="131">
        <f t="shared" si="33"/>
        <v>151.36000000000001</v>
      </c>
      <c r="AH35" s="131">
        <f t="shared" si="33"/>
        <v>151.49</v>
      </c>
      <c r="AI35" s="132">
        <f t="shared" si="33"/>
        <v>151.62</v>
      </c>
      <c r="AJ35" s="131">
        <f t="shared" si="33"/>
        <v>151.75</v>
      </c>
      <c r="AK35" s="131">
        <f t="shared" si="33"/>
        <v>151.88</v>
      </c>
      <c r="AL35" s="131">
        <f t="shared" si="33"/>
        <v>152.08000000000001</v>
      </c>
      <c r="AM35" s="131">
        <f t="shared" si="33"/>
        <v>152.37</v>
      </c>
      <c r="AN35" s="131">
        <f t="shared" si="33"/>
        <v>152.66</v>
      </c>
      <c r="AO35" s="132"/>
    </row>
    <row r="36" spans="1:41" s="8" customFormat="1" ht="24" customHeight="1" x14ac:dyDescent="0.2">
      <c r="A36" s="272" t="s">
        <v>80</v>
      </c>
      <c r="B36" s="273"/>
      <c r="C36" s="126">
        <f>IF(C12="","",COUNT(C12:C21))</f>
        <v>10</v>
      </c>
      <c r="D36" s="126">
        <f>IF(D12="","",COUNT(D12:D21))</f>
        <v>10</v>
      </c>
      <c r="E36" s="126">
        <f t="shared" ref="E36:L36" si="34">IF(E12="","",COUNT(E12:E21))</f>
        <v>10</v>
      </c>
      <c r="F36" s="126">
        <f t="shared" si="34"/>
        <v>10</v>
      </c>
      <c r="G36" s="126">
        <f t="shared" si="34"/>
        <v>10</v>
      </c>
      <c r="H36" s="126" t="str">
        <f t="shared" si="34"/>
        <v/>
      </c>
      <c r="I36" s="126" t="str">
        <f t="shared" si="34"/>
        <v/>
      </c>
      <c r="J36" s="126" t="str">
        <f t="shared" si="34"/>
        <v/>
      </c>
      <c r="K36" s="126" t="str">
        <f t="shared" si="34"/>
        <v/>
      </c>
      <c r="L36" s="126" t="str">
        <f t="shared" si="34"/>
        <v/>
      </c>
      <c r="M36" s="163">
        <f>IF(C37="","",COUNT(C37:L37))</f>
        <v>5</v>
      </c>
      <c r="O36" s="274" t="str">
        <f>+$A$36</f>
        <v>Deney adedi (n)</v>
      </c>
      <c r="P36" s="275"/>
      <c r="Q36" s="114">
        <f>IF(Q12="","",COUNT(Q12:Q21))</f>
        <v>10</v>
      </c>
      <c r="R36" s="114">
        <f t="shared" ref="R36:Z36" si="35">IF(R12="","",COUNT(R12:R21))</f>
        <v>10</v>
      </c>
      <c r="S36" s="114">
        <f t="shared" si="35"/>
        <v>10</v>
      </c>
      <c r="T36" s="114">
        <f t="shared" si="35"/>
        <v>10</v>
      </c>
      <c r="U36" s="114">
        <f t="shared" si="35"/>
        <v>10</v>
      </c>
      <c r="V36" s="114" t="str">
        <f t="shared" si="35"/>
        <v/>
      </c>
      <c r="W36" s="114" t="str">
        <f t="shared" si="35"/>
        <v/>
      </c>
      <c r="X36" s="114" t="str">
        <f t="shared" si="35"/>
        <v/>
      </c>
      <c r="Y36" s="114" t="str">
        <f t="shared" si="35"/>
        <v/>
      </c>
      <c r="Z36" s="114" t="str">
        <f t="shared" si="35"/>
        <v/>
      </c>
      <c r="AA36" s="163">
        <f>IF(Q37="","",COUNT(Q37:Y37))</f>
        <v>5</v>
      </c>
      <c r="AC36" s="274" t="str">
        <f>+$A$36</f>
        <v>Deney adedi (n)</v>
      </c>
      <c r="AD36" s="275"/>
      <c r="AE36" s="114">
        <f t="shared" ref="AE36:AK36" si="36">IF(AE12="","",COUNT(AE12:AE35))</f>
        <v>21</v>
      </c>
      <c r="AF36" s="114">
        <f t="shared" si="36"/>
        <v>21</v>
      </c>
      <c r="AG36" s="114">
        <f t="shared" si="36"/>
        <v>21</v>
      </c>
      <c r="AH36" s="114">
        <f t="shared" si="36"/>
        <v>21</v>
      </c>
      <c r="AI36" s="114">
        <f t="shared" si="36"/>
        <v>21</v>
      </c>
      <c r="AJ36" s="114">
        <f t="shared" si="36"/>
        <v>21</v>
      </c>
      <c r="AK36" s="114">
        <f t="shared" si="36"/>
        <v>21</v>
      </c>
      <c r="AL36" s="114">
        <f>IF(AL12="","",COUNT(AL12:AL35))</f>
        <v>21</v>
      </c>
      <c r="AM36" s="114">
        <f>IF(AM12="","",COUNT(AM12:AM35))</f>
        <v>21</v>
      </c>
      <c r="AN36" s="114">
        <f>IF(AN12="","",COUNT(AN12:AN35))</f>
        <v>21</v>
      </c>
      <c r="AO36" s="163">
        <f>IF(AE37="","",COUNT(AE37:AM37))</f>
        <v>9</v>
      </c>
    </row>
    <row r="37" spans="1:41" s="8" customFormat="1" ht="24" customHeight="1" x14ac:dyDescent="0.2">
      <c r="A37" s="276" t="s">
        <v>98</v>
      </c>
      <c r="B37" s="276"/>
      <c r="C37" s="181">
        <f t="shared" ref="C37:L37" si="37">IF(SUM(C12:C21)=0,"",AVERAGE(C12:C21))</f>
        <v>43.646875000000001</v>
      </c>
      <c r="D37" s="181">
        <f t="shared" si="37"/>
        <v>42.893749999999997</v>
      </c>
      <c r="E37" s="181">
        <f t="shared" si="37"/>
        <v>42.671875</v>
      </c>
      <c r="F37" s="181">
        <f t="shared" si="37"/>
        <v>42.831249999999997</v>
      </c>
      <c r="G37" s="181">
        <f t="shared" si="37"/>
        <v>43.40625</v>
      </c>
      <c r="H37" s="181" t="str">
        <f t="shared" si="37"/>
        <v/>
      </c>
      <c r="I37" s="181" t="str">
        <f t="shared" si="37"/>
        <v/>
      </c>
      <c r="J37" s="181" t="str">
        <f t="shared" si="37"/>
        <v/>
      </c>
      <c r="K37" s="181" t="str">
        <f t="shared" si="37"/>
        <v/>
      </c>
      <c r="L37" s="181" t="str">
        <f t="shared" si="37"/>
        <v/>
      </c>
      <c r="M37" s="164">
        <f>IF(C37="","",AVERAGE(C37:L37))</f>
        <v>43.089999999999996</v>
      </c>
      <c r="O37" s="274" t="str">
        <f>+$A$37</f>
        <v>Ortalama (Xort) :</v>
      </c>
      <c r="P37" s="275"/>
      <c r="Q37" s="111">
        <f>IF(SUM(Q12:Q21)=0,"",AVERAGE(Q12:Q21))</f>
        <v>1600</v>
      </c>
      <c r="R37" s="111">
        <f t="shared" ref="R37:Z37" si="38">IF(SUM(R12:R21)=0,"",AVERAGE(R12:R21))</f>
        <v>1600</v>
      </c>
      <c r="S37" s="111">
        <f t="shared" si="38"/>
        <v>1600</v>
      </c>
      <c r="T37" s="111">
        <f t="shared" si="38"/>
        <v>1600</v>
      </c>
      <c r="U37" s="111">
        <f t="shared" si="38"/>
        <v>1600</v>
      </c>
      <c r="V37" s="111" t="str">
        <f t="shared" si="38"/>
        <v/>
      </c>
      <c r="W37" s="111" t="str">
        <f t="shared" si="38"/>
        <v/>
      </c>
      <c r="X37" s="111" t="str">
        <f t="shared" si="38"/>
        <v/>
      </c>
      <c r="Y37" s="111" t="str">
        <f t="shared" si="38"/>
        <v/>
      </c>
      <c r="Z37" s="111" t="str">
        <f t="shared" si="38"/>
        <v/>
      </c>
      <c r="AA37" s="164">
        <f>IF(Q37="","",AVERAGE(Q37:Y37))</f>
        <v>1600</v>
      </c>
      <c r="AC37" s="274" t="str">
        <f>+$A$37</f>
        <v>Ortalama (Xort) :</v>
      </c>
      <c r="AD37" s="275"/>
      <c r="AE37" s="111">
        <f>IF(SUM(AE12:AE21)=0,"",AVERAGE(AE12:AE21))</f>
        <v>149.96047619047619</v>
      </c>
      <c r="AF37" s="111">
        <f t="shared" ref="AF37:AN37" si="39">IF(SUM(AF12:AF21)=0,"",AVERAGE(AF12:AF21))</f>
        <v>150.07490476190472</v>
      </c>
      <c r="AG37" s="111">
        <f t="shared" si="39"/>
        <v>150.10909523809528</v>
      </c>
      <c r="AH37" s="111">
        <f t="shared" si="39"/>
        <v>150.28090476190468</v>
      </c>
      <c r="AI37" s="111">
        <f t="shared" si="39"/>
        <v>150.35521428571423</v>
      </c>
      <c r="AJ37" s="111">
        <f t="shared" si="39"/>
        <v>150.45476190476191</v>
      </c>
      <c r="AK37" s="111">
        <f t="shared" si="39"/>
        <v>150.55430952380959</v>
      </c>
      <c r="AL37" s="111">
        <f t="shared" si="39"/>
        <v>150.65385714285722</v>
      </c>
      <c r="AM37" s="111">
        <f t="shared" si="39"/>
        <v>150.75340476190473</v>
      </c>
      <c r="AN37" s="111">
        <f t="shared" si="39"/>
        <v>150.8529523809525</v>
      </c>
      <c r="AO37" s="164">
        <f>IF(AE37="","",AVERAGE(AE37:AM37))</f>
        <v>150.35521428571428</v>
      </c>
    </row>
    <row r="38" spans="1:41" s="8" customFormat="1" ht="28.5" customHeight="1" x14ac:dyDescent="0.2">
      <c r="A38" s="254" t="s">
        <v>121</v>
      </c>
      <c r="B38" s="254"/>
      <c r="C38" s="181">
        <f t="shared" ref="C38:L38" si="40">IF(SUM(C12:C21)=0,0,STDEV(C12:C21))</f>
        <v>0.85569603937704153</v>
      </c>
      <c r="D38" s="181">
        <f t="shared" si="40"/>
        <v>0.7552191091185243</v>
      </c>
      <c r="E38" s="181">
        <f t="shared" si="40"/>
        <v>1.0868582477464319</v>
      </c>
      <c r="F38" s="181">
        <f t="shared" si="40"/>
        <v>0.97763621528892042</v>
      </c>
      <c r="G38" s="181">
        <f t="shared" si="40"/>
        <v>1.2392769229137879</v>
      </c>
      <c r="H38" s="181">
        <f t="shared" si="40"/>
        <v>0</v>
      </c>
      <c r="I38" s="181">
        <f t="shared" si="40"/>
        <v>0</v>
      </c>
      <c r="J38" s="181">
        <f t="shared" si="40"/>
        <v>0</v>
      </c>
      <c r="K38" s="181">
        <f t="shared" si="40"/>
        <v>0</v>
      </c>
      <c r="L38" s="181">
        <f t="shared" si="40"/>
        <v>0</v>
      </c>
      <c r="M38" s="165">
        <f>STDEV(C12:L21)</f>
        <v>1.0270116211114453</v>
      </c>
      <c r="O38" s="255" t="str">
        <f>+$A$38</f>
        <v>Personel Standart Sapma (%sri) :</v>
      </c>
      <c r="P38" s="256"/>
      <c r="Q38" s="188">
        <f>IF(SUM(Q12:Q21)=0,0,STDEV(Q12:Q21))</f>
        <v>0</v>
      </c>
      <c r="R38" s="188">
        <f t="shared" ref="R38:Z38" si="41">IF(SUM(R12:R21)=0,0,STDEV(R12:R21))</f>
        <v>0</v>
      </c>
      <c r="S38" s="188">
        <f t="shared" si="41"/>
        <v>0</v>
      </c>
      <c r="T38" s="188">
        <f t="shared" si="41"/>
        <v>0</v>
      </c>
      <c r="U38" s="188">
        <f t="shared" si="41"/>
        <v>0</v>
      </c>
      <c r="V38" s="188">
        <f t="shared" si="41"/>
        <v>0</v>
      </c>
      <c r="W38" s="188">
        <f t="shared" si="41"/>
        <v>0</v>
      </c>
      <c r="X38" s="188">
        <f t="shared" si="41"/>
        <v>0</v>
      </c>
      <c r="Y38" s="188">
        <f t="shared" si="41"/>
        <v>0</v>
      </c>
      <c r="Z38" s="188">
        <f t="shared" si="41"/>
        <v>0</v>
      </c>
      <c r="AA38" s="189">
        <f>STDEV(Q12:Z21)</f>
        <v>0</v>
      </c>
      <c r="AC38" s="257" t="str">
        <f>+$A$38</f>
        <v>Personel Standart Sapma (%sri) :</v>
      </c>
      <c r="AD38" s="257"/>
      <c r="AE38" s="188">
        <f>IF(SUM(AE12:AE21)=0,0,STDEV(AE12:AE21))</f>
        <v>0.73552445282971146</v>
      </c>
      <c r="AF38" s="188">
        <f t="shared" ref="AF38:AN38" si="42">IF(SUM(AF12:AF21)=0,0,STDEV(AF12:AF21))</f>
        <v>0.70977103927505025</v>
      </c>
      <c r="AG38" s="188">
        <f t="shared" si="42"/>
        <v>0.86455108523848523</v>
      </c>
      <c r="AH38" s="188">
        <f t="shared" si="42"/>
        <v>0.72730924490027316</v>
      </c>
      <c r="AI38" s="188">
        <f t="shared" si="42"/>
        <v>0.80150534745293134</v>
      </c>
      <c r="AJ38" s="188">
        <f t="shared" si="42"/>
        <v>0.83215335960854253</v>
      </c>
      <c r="AK38" s="188">
        <f t="shared" si="42"/>
        <v>0.8681775237668079</v>
      </c>
      <c r="AL38" s="188">
        <f t="shared" si="42"/>
        <v>0.90893884205374442</v>
      </c>
      <c r="AM38" s="188">
        <f t="shared" si="42"/>
        <v>0.95383019000670177</v>
      </c>
      <c r="AN38" s="188">
        <f t="shared" si="42"/>
        <v>1.002296787930512</v>
      </c>
      <c r="AO38" s="189">
        <f>STDEV(AE12:AN21)</f>
        <v>0.85611833068630905</v>
      </c>
    </row>
    <row r="39" spans="1:41" s="8" customFormat="1" ht="30.75" customHeight="1" x14ac:dyDescent="0.2">
      <c r="A39" s="254" t="s">
        <v>79</v>
      </c>
      <c r="B39" s="254"/>
      <c r="C39" s="129">
        <f>IF(C38=0,0,C38/SQRT(C36))</f>
        <v>0.27059484692165803</v>
      </c>
      <c r="D39" s="129">
        <f t="shared" ref="D39:L39" si="43">IF(D38=0,0,D38/SQRT(D36))</f>
        <v>0.23882125172977747</v>
      </c>
      <c r="E39" s="129">
        <f t="shared" si="43"/>
        <v>0.34369475566182911</v>
      </c>
      <c r="F39" s="129">
        <f t="shared" si="43"/>
        <v>0.30915571633797168</v>
      </c>
      <c r="G39" s="129">
        <f t="shared" si="43"/>
        <v>0.3918937728092482</v>
      </c>
      <c r="H39" s="129">
        <f t="shared" si="43"/>
        <v>0</v>
      </c>
      <c r="I39" s="129">
        <f t="shared" si="43"/>
        <v>0</v>
      </c>
      <c r="J39" s="129">
        <f t="shared" si="43"/>
        <v>0</v>
      </c>
      <c r="K39" s="129">
        <f t="shared" si="43"/>
        <v>0</v>
      </c>
      <c r="L39" s="129">
        <f t="shared" si="43"/>
        <v>0</v>
      </c>
      <c r="M39" s="165">
        <f>IF(M45="","",M45/SQRT(M36))</f>
        <v>0.45929355969748992</v>
      </c>
      <c r="O39" s="255" t="str">
        <f>+A39</f>
        <v>Standart Ölçüm Belirsizliği 
[s / Karekök (n)]</v>
      </c>
      <c r="P39" s="256"/>
      <c r="Q39" s="102">
        <f>IF(Q38=0,0,Q38/SQRT(Q36))</f>
        <v>0</v>
      </c>
      <c r="R39" s="102">
        <f t="shared" ref="R39:Z39" si="44">IF(R38=0,0,R38/SQRT(R36))</f>
        <v>0</v>
      </c>
      <c r="S39" s="102">
        <f t="shared" si="44"/>
        <v>0</v>
      </c>
      <c r="T39" s="102">
        <f t="shared" si="44"/>
        <v>0</v>
      </c>
      <c r="U39" s="102">
        <f t="shared" si="44"/>
        <v>0</v>
      </c>
      <c r="V39" s="102">
        <f t="shared" si="44"/>
        <v>0</v>
      </c>
      <c r="W39" s="102">
        <f t="shared" si="44"/>
        <v>0</v>
      </c>
      <c r="X39" s="102">
        <f t="shared" si="44"/>
        <v>0</v>
      </c>
      <c r="Y39" s="102">
        <f t="shared" si="44"/>
        <v>0</v>
      </c>
      <c r="Z39" s="102">
        <f t="shared" si="44"/>
        <v>0</v>
      </c>
      <c r="AA39" s="189">
        <f>IF(AA45="","",AA45/SQRT(AA36))</f>
        <v>0</v>
      </c>
      <c r="AC39" s="257" t="str">
        <f>+A39</f>
        <v>Standart Ölçüm Belirsizliği 
[s / Karekök (n)]</v>
      </c>
      <c r="AD39" s="257"/>
      <c r="AE39" s="102">
        <f>IF(AE38=0,0,AE38/SQRT(AE36))</f>
        <v>0.16050459431348235</v>
      </c>
      <c r="AF39" s="102">
        <f t="shared" ref="AF39:AN39" si="45">IF(AF38=0,0,AF38/SQRT(AF36))</f>
        <v>0.15488473874120917</v>
      </c>
      <c r="AG39" s="102">
        <f t="shared" si="45"/>
        <v>0.18866051382197987</v>
      </c>
      <c r="AH39" s="102">
        <f t="shared" si="45"/>
        <v>0.15871188897127031</v>
      </c>
      <c r="AI39" s="102">
        <f t="shared" si="45"/>
        <v>0.17490280593404472</v>
      </c>
      <c r="AJ39" s="102">
        <f t="shared" si="45"/>
        <v>0.18159075048656922</v>
      </c>
      <c r="AK39" s="102">
        <f t="shared" si="45"/>
        <v>0.18945186758670096</v>
      </c>
      <c r="AL39" s="102">
        <f t="shared" si="45"/>
        <v>0.19834671646651403</v>
      </c>
      <c r="AM39" s="102">
        <f t="shared" si="45"/>
        <v>0.20814281170665822</v>
      </c>
      <c r="AN39" s="102">
        <f t="shared" si="45"/>
        <v>0.2187190904525082</v>
      </c>
      <c r="AO39" s="189">
        <f>IF(AO45="","",AO45/SQRT(AO36))</f>
        <v>0.27545209895347772</v>
      </c>
    </row>
    <row r="40" spans="1:41" s="8" customFormat="1" ht="46.5" customHeight="1" x14ac:dyDescent="0.2">
      <c r="A40" s="254" t="s">
        <v>108</v>
      </c>
      <c r="B40" s="254"/>
      <c r="C40" s="162">
        <f>+IF(C38=0,0,C38*100/C37)</f>
        <v>1.9604978349012192</v>
      </c>
      <c r="D40" s="162">
        <f t="shared" ref="D40:L40" si="46">+IF(D38=0,0,D38*100/D37)</f>
        <v>1.7606740122244484</v>
      </c>
      <c r="E40" s="162">
        <f t="shared" si="46"/>
        <v>2.5470131034702175</v>
      </c>
      <c r="F40" s="162">
        <f t="shared" si="46"/>
        <v>2.2825301976685726</v>
      </c>
      <c r="G40" s="162">
        <f t="shared" si="46"/>
        <v>2.8550656251433559</v>
      </c>
      <c r="H40" s="162">
        <f t="shared" si="46"/>
        <v>0</v>
      </c>
      <c r="I40" s="162">
        <f t="shared" si="46"/>
        <v>0</v>
      </c>
      <c r="J40" s="162">
        <f t="shared" si="46"/>
        <v>0</v>
      </c>
      <c r="K40" s="162">
        <f t="shared" si="46"/>
        <v>0</v>
      </c>
      <c r="L40" s="162">
        <f t="shared" si="46"/>
        <v>0</v>
      </c>
      <c r="M40" s="165">
        <f>+M45*100/M37</f>
        <v>2.3834105850810987</v>
      </c>
      <c r="O40" s="255" t="str">
        <f>+$A$40</f>
        <v>Personel Standart Sapma Yüzdesi %sr / Varyasyon Katsayısı (sr*100/Ortalama)</v>
      </c>
      <c r="P40" s="256"/>
      <c r="Q40" s="181">
        <f>+IF(Q38=0,0,Q38*100/Q37)</f>
        <v>0</v>
      </c>
      <c r="R40" s="181">
        <f t="shared" ref="R40:Z40" si="47">+IF(R38=0,0,R38*100/R37)</f>
        <v>0</v>
      </c>
      <c r="S40" s="181">
        <f t="shared" si="47"/>
        <v>0</v>
      </c>
      <c r="T40" s="181">
        <f t="shared" si="47"/>
        <v>0</v>
      </c>
      <c r="U40" s="181">
        <f t="shared" si="47"/>
        <v>0</v>
      </c>
      <c r="V40" s="181">
        <f t="shared" si="47"/>
        <v>0</v>
      </c>
      <c r="W40" s="181">
        <f t="shared" si="47"/>
        <v>0</v>
      </c>
      <c r="X40" s="181">
        <f t="shared" si="47"/>
        <v>0</v>
      </c>
      <c r="Y40" s="181">
        <f t="shared" si="47"/>
        <v>0</v>
      </c>
      <c r="Z40" s="181">
        <f t="shared" si="47"/>
        <v>0</v>
      </c>
      <c r="AA40" s="189">
        <f>+AA45*100/AA37</f>
        <v>0</v>
      </c>
      <c r="AC40" s="257" t="str">
        <f>+$A$40</f>
        <v>Personel Standart Sapma Yüzdesi %sr / Varyasyon Katsayısı (sr*100/Ortalama)</v>
      </c>
      <c r="AD40" s="257"/>
      <c r="AE40" s="181">
        <f>+IF(AE38=0,0,AE38*100/AE37)</f>
        <v>0.49047887251002459</v>
      </c>
      <c r="AF40" s="181">
        <f t="shared" ref="AF40:AN40" si="48">+IF(AF38=0,0,AF38*100/AF37)</f>
        <v>0.4729445208718332</v>
      </c>
      <c r="AG40" s="181">
        <f t="shared" si="48"/>
        <v>0.57594850189935465</v>
      </c>
      <c r="AH40" s="181">
        <f t="shared" si="48"/>
        <v>0.48396650662476037</v>
      </c>
      <c r="AI40" s="181">
        <f t="shared" si="48"/>
        <v>0.5330745270528906</v>
      </c>
      <c r="AJ40" s="181">
        <f t="shared" si="48"/>
        <v>0.55309207171209163</v>
      </c>
      <c r="AK40" s="181">
        <f t="shared" si="48"/>
        <v>0.57665405029771588</v>
      </c>
      <c r="AL40" s="181">
        <f t="shared" si="48"/>
        <v>0.60332928694407406</v>
      </c>
      <c r="AM40" s="181">
        <f t="shared" si="48"/>
        <v>0.63270888741329034</v>
      </c>
      <c r="AN40" s="181">
        <f t="shared" si="48"/>
        <v>0.66441973598195714</v>
      </c>
      <c r="AO40" s="189">
        <f>+AO45*100/AO37</f>
        <v>0.54960268640244148</v>
      </c>
    </row>
    <row r="41" spans="1:41" s="8" customFormat="1" ht="38.1" customHeight="1" x14ac:dyDescent="0.2">
      <c r="A41" s="254" t="s">
        <v>103</v>
      </c>
      <c r="B41" s="254"/>
      <c r="C41" s="127">
        <f>IF(C40="","",2.8*C40)</f>
        <v>5.4893939377234133</v>
      </c>
      <c r="D41" s="127">
        <f t="shared" ref="D41:M41" si="49">IF(D40="","",2.8*D40)</f>
        <v>4.9298872342284552</v>
      </c>
      <c r="E41" s="127">
        <f t="shared" si="49"/>
        <v>7.1316366897166086</v>
      </c>
      <c r="F41" s="127">
        <f t="shared" si="49"/>
        <v>6.3910845534720027</v>
      </c>
      <c r="G41" s="127">
        <f t="shared" si="49"/>
        <v>7.9941837504013957</v>
      </c>
      <c r="H41" s="127">
        <f t="shared" si="49"/>
        <v>0</v>
      </c>
      <c r="I41" s="127">
        <f t="shared" si="49"/>
        <v>0</v>
      </c>
      <c r="J41" s="127">
        <f t="shared" si="49"/>
        <v>0</v>
      </c>
      <c r="K41" s="127">
        <f t="shared" si="49"/>
        <v>0</v>
      </c>
      <c r="L41" s="127">
        <f t="shared" si="49"/>
        <v>0</v>
      </c>
      <c r="M41" s="166">
        <f t="shared" si="49"/>
        <v>6.673549638227076</v>
      </c>
      <c r="O41" s="255" t="str">
        <f>+$A$41</f>
        <v>Personel tekrarlanabilirliği 
(ri = 2,8*%sr)</v>
      </c>
      <c r="P41" s="256"/>
      <c r="Q41" s="181">
        <f>IF(Q40="","",2.8*Q40)</f>
        <v>0</v>
      </c>
      <c r="R41" s="181">
        <f t="shared" ref="R41:AA41" si="50">IF(R40="","",2.8*R40)</f>
        <v>0</v>
      </c>
      <c r="S41" s="181">
        <f t="shared" si="50"/>
        <v>0</v>
      </c>
      <c r="T41" s="181">
        <f t="shared" si="50"/>
        <v>0</v>
      </c>
      <c r="U41" s="181">
        <f t="shared" si="50"/>
        <v>0</v>
      </c>
      <c r="V41" s="181">
        <f t="shared" si="50"/>
        <v>0</v>
      </c>
      <c r="W41" s="181">
        <f t="shared" si="50"/>
        <v>0</v>
      </c>
      <c r="X41" s="181">
        <f t="shared" si="50"/>
        <v>0</v>
      </c>
      <c r="Y41" s="181">
        <f t="shared" si="50"/>
        <v>0</v>
      </c>
      <c r="Z41" s="181">
        <f t="shared" si="50"/>
        <v>0</v>
      </c>
      <c r="AA41" s="190">
        <f t="shared" si="50"/>
        <v>0</v>
      </c>
      <c r="AC41" s="255" t="str">
        <f>+$A$41</f>
        <v>Personel tekrarlanabilirliği 
(ri = 2,8*%sr)</v>
      </c>
      <c r="AD41" s="256"/>
      <c r="AE41" s="181">
        <f>IF(AE40="","",2.8*AE40)</f>
        <v>1.3733408430280687</v>
      </c>
      <c r="AF41" s="181">
        <f t="shared" ref="AF41:AO41" si="51">IF(AF40="","",2.8*AF40)</f>
        <v>1.3242446584411329</v>
      </c>
      <c r="AG41" s="181">
        <f t="shared" si="51"/>
        <v>1.612655805318193</v>
      </c>
      <c r="AH41" s="181">
        <f t="shared" si="51"/>
        <v>1.355106218549329</v>
      </c>
      <c r="AI41" s="181">
        <f t="shared" si="51"/>
        <v>1.4926086757480936</v>
      </c>
      <c r="AJ41" s="181">
        <f t="shared" si="51"/>
        <v>1.5486578007938565</v>
      </c>
      <c r="AK41" s="181">
        <f t="shared" si="51"/>
        <v>1.6146313408336044</v>
      </c>
      <c r="AL41" s="181">
        <f t="shared" si="51"/>
        <v>1.6893220034434073</v>
      </c>
      <c r="AM41" s="181">
        <f t="shared" si="51"/>
        <v>1.7715848847572129</v>
      </c>
      <c r="AN41" s="181">
        <f t="shared" si="51"/>
        <v>1.8603752607494799</v>
      </c>
      <c r="AO41" s="190">
        <f t="shared" si="51"/>
        <v>1.5388875219268361</v>
      </c>
    </row>
    <row r="42" spans="1:41" s="8" customFormat="1" ht="38.1" customHeight="1" x14ac:dyDescent="0.2">
      <c r="A42" s="264" t="s">
        <v>109</v>
      </c>
      <c r="B42" s="265"/>
      <c r="C42" s="127">
        <f>IF(SUM(C12:C21)=0,0,(MAX(C12:C21)-MIN(C12:C21))*100/AVERAGE(C12:C21))</f>
        <v>5.2982029068518646</v>
      </c>
      <c r="D42" s="127">
        <f t="shared" ref="D42:L42" si="52">IF(SUM(D12:D21)=0,0,(MAX(D12:D21)-MIN(D12:D21))*100/AVERAGE(D12:D21))</f>
        <v>5.5369371994754486</v>
      </c>
      <c r="E42" s="127">
        <f t="shared" si="52"/>
        <v>9.1541559868180151</v>
      </c>
      <c r="F42" s="127">
        <f t="shared" si="52"/>
        <v>6.5664672406245446</v>
      </c>
      <c r="G42" s="127">
        <f t="shared" si="52"/>
        <v>7.9193664506839454</v>
      </c>
      <c r="H42" s="127">
        <f t="shared" si="52"/>
        <v>0</v>
      </c>
      <c r="I42" s="127">
        <f t="shared" si="52"/>
        <v>0</v>
      </c>
      <c r="J42" s="127">
        <f t="shared" si="52"/>
        <v>0</v>
      </c>
      <c r="K42" s="127">
        <f t="shared" si="52"/>
        <v>0</v>
      </c>
      <c r="L42" s="127">
        <f t="shared" si="52"/>
        <v>0</v>
      </c>
      <c r="M42" s="164">
        <f>IF(C42="","",(MAX(C37:K37)-MIN(C37:K37))*100/M37)</f>
        <v>2.2627059642608529</v>
      </c>
      <c r="O42" s="255" t="s">
        <v>109</v>
      </c>
      <c r="P42" s="256"/>
      <c r="Q42" s="181">
        <f>IF(SUM(Q12:Q21)=0,0,(MAX(Q12:Q21)-MIN(Q12:Q21))*100/AVERAGE(Q12:Q21))</f>
        <v>0</v>
      </c>
      <c r="R42" s="181">
        <f t="shared" ref="R42:Z42" si="53">IF(SUM(R12:R21)=0,0,(MAX(R12:R21)-MIN(R12:R21))*100/AVERAGE(R12:R21))</f>
        <v>0</v>
      </c>
      <c r="S42" s="181">
        <f t="shared" si="53"/>
        <v>0</v>
      </c>
      <c r="T42" s="181">
        <f t="shared" si="53"/>
        <v>0</v>
      </c>
      <c r="U42" s="181">
        <f t="shared" si="53"/>
        <v>0</v>
      </c>
      <c r="V42" s="181">
        <f t="shared" si="53"/>
        <v>0</v>
      </c>
      <c r="W42" s="181">
        <f t="shared" si="53"/>
        <v>0</v>
      </c>
      <c r="X42" s="181">
        <f t="shared" si="53"/>
        <v>0</v>
      </c>
      <c r="Y42" s="181">
        <f t="shared" si="53"/>
        <v>0</v>
      </c>
      <c r="Z42" s="181">
        <f t="shared" si="53"/>
        <v>0</v>
      </c>
      <c r="AA42" s="189">
        <f>IF(Q42="","",(MAX(Q37:Y37)-MIN(Q37:Y37))*100/AA37)</f>
        <v>0</v>
      </c>
      <c r="AC42" s="255" t="s">
        <v>109</v>
      </c>
      <c r="AD42" s="256"/>
      <c r="AE42" s="181">
        <f>IF(SUM(AE12:AE21)=0,0,(MAX(AE12:AE21)-MIN(AE12:AE21))*100/AVERAGE(AE12:AE21))</f>
        <v>1.3943356503457034</v>
      </c>
      <c r="AF42" s="181">
        <f t="shared" ref="AF42:AN42" si="54">IF(SUM(AF12:AF21)=0,0,(MAX(AF12:AF21)-MIN(AF12:AF21))*100/AVERAGE(AF12:AF21))</f>
        <v>1.4045049884616194</v>
      </c>
      <c r="AG42" s="181">
        <f t="shared" si="54"/>
        <v>1.601628783636742</v>
      </c>
      <c r="AH42" s="181">
        <f t="shared" si="54"/>
        <v>1.4744451580994895</v>
      </c>
      <c r="AI42" s="181">
        <f t="shared" si="54"/>
        <v>1.5778824716519395</v>
      </c>
      <c r="AJ42" s="181">
        <f t="shared" si="54"/>
        <v>1.6214334319761927</v>
      </c>
      <c r="AK42" s="181">
        <f t="shared" si="54"/>
        <v>1.6649267998685688</v>
      </c>
      <c r="AL42" s="181">
        <f t="shared" si="54"/>
        <v>1.7548268168183236</v>
      </c>
      <c r="AM42" s="181">
        <f t="shared" si="54"/>
        <v>1.9043082498495325</v>
      </c>
      <c r="AN42" s="181">
        <f t="shared" si="54"/>
        <v>2.0535923977687807</v>
      </c>
      <c r="AO42" s="189">
        <f>IF(AE42="","",(MAX(AE37:AM37)-MIN(AE37:AM37))*100/AO37)</f>
        <v>0.52737018479570319</v>
      </c>
    </row>
    <row r="43" spans="1:41" s="8" customFormat="1" ht="34.5" customHeight="1" x14ac:dyDescent="0.2">
      <c r="A43" s="264" t="s">
        <v>115</v>
      </c>
      <c r="B43" s="265"/>
      <c r="C43" s="195">
        <f>+C44*2.8</f>
        <v>5.6</v>
      </c>
      <c r="D43" s="196">
        <f>IF($C$44="","",$C$43)</f>
        <v>5.6</v>
      </c>
      <c r="E43" s="196">
        <f t="shared" ref="E43:L43" si="55">IF($C$44="","",$C$43)</f>
        <v>5.6</v>
      </c>
      <c r="F43" s="196">
        <f t="shared" si="55"/>
        <v>5.6</v>
      </c>
      <c r="G43" s="196">
        <f t="shared" si="55"/>
        <v>5.6</v>
      </c>
      <c r="H43" s="196">
        <f t="shared" si="55"/>
        <v>5.6</v>
      </c>
      <c r="I43" s="196">
        <f t="shared" si="55"/>
        <v>5.6</v>
      </c>
      <c r="J43" s="196">
        <f t="shared" si="55"/>
        <v>5.6</v>
      </c>
      <c r="K43" s="196">
        <f t="shared" si="55"/>
        <v>5.6</v>
      </c>
      <c r="L43" s="196">
        <f t="shared" si="55"/>
        <v>5.6</v>
      </c>
      <c r="M43" s="166">
        <f>IF(C44="","",C43)</f>
        <v>5.6</v>
      </c>
      <c r="O43" s="255" t="str">
        <f>+$A$43</f>
        <v>Standart yöntemde belirtilen tekrarlanabilirlik % (r = 2,8 x sr) :</v>
      </c>
      <c r="P43" s="256"/>
      <c r="Q43" s="193">
        <f>+Q44*2.8</f>
        <v>2.8</v>
      </c>
      <c r="R43" s="194">
        <f>IF($Q$44="","",$Q$43)</f>
        <v>2.8</v>
      </c>
      <c r="S43" s="194">
        <f t="shared" ref="S43:Z43" si="56">IF($Q$44="","",$Q$43)</f>
        <v>2.8</v>
      </c>
      <c r="T43" s="194">
        <f t="shared" si="56"/>
        <v>2.8</v>
      </c>
      <c r="U43" s="194">
        <f t="shared" si="56"/>
        <v>2.8</v>
      </c>
      <c r="V43" s="194">
        <f t="shared" si="56"/>
        <v>2.8</v>
      </c>
      <c r="W43" s="194">
        <f t="shared" si="56"/>
        <v>2.8</v>
      </c>
      <c r="X43" s="194">
        <f t="shared" si="56"/>
        <v>2.8</v>
      </c>
      <c r="Y43" s="194">
        <f t="shared" si="56"/>
        <v>2.8</v>
      </c>
      <c r="Z43" s="194">
        <f t="shared" si="56"/>
        <v>2.8</v>
      </c>
      <c r="AA43" s="190">
        <f>IF(Q44="","",Q43)</f>
        <v>2.8</v>
      </c>
      <c r="AC43" s="255" t="str">
        <f>+$A$43</f>
        <v>Standart yöntemde belirtilen tekrarlanabilirlik % (r = 2,8 x sr) :</v>
      </c>
      <c r="AD43" s="256"/>
      <c r="AE43" s="193">
        <f>+AE44*2.8</f>
        <v>2.8</v>
      </c>
      <c r="AF43" s="197">
        <f>IF($AE$44="","",$AE$43)</f>
        <v>2.8</v>
      </c>
      <c r="AG43" s="197">
        <f t="shared" ref="AG43:AN43" si="57">IF($AE$44="","",$AE$43)</f>
        <v>2.8</v>
      </c>
      <c r="AH43" s="197">
        <f t="shared" si="57"/>
        <v>2.8</v>
      </c>
      <c r="AI43" s="197">
        <f t="shared" si="57"/>
        <v>2.8</v>
      </c>
      <c r="AJ43" s="197">
        <f t="shared" si="57"/>
        <v>2.8</v>
      </c>
      <c r="AK43" s="197">
        <f t="shared" si="57"/>
        <v>2.8</v>
      </c>
      <c r="AL43" s="197">
        <f t="shared" si="57"/>
        <v>2.8</v>
      </c>
      <c r="AM43" s="197">
        <f t="shared" si="57"/>
        <v>2.8</v>
      </c>
      <c r="AN43" s="197">
        <f t="shared" si="57"/>
        <v>2.8</v>
      </c>
      <c r="AO43" s="190">
        <f>IF(AE44="","",AE43)</f>
        <v>2.8</v>
      </c>
    </row>
    <row r="44" spans="1:41" s="8" customFormat="1" ht="35.25" customHeight="1" x14ac:dyDescent="0.2">
      <c r="A44" s="264" t="s">
        <v>118</v>
      </c>
      <c r="B44" s="265"/>
      <c r="C44" s="195">
        <f>+M46</f>
        <v>2</v>
      </c>
      <c r="D44" s="196">
        <f>IF($C$44="","",$C$44)</f>
        <v>2</v>
      </c>
      <c r="E44" s="196">
        <f t="shared" ref="E44:L44" si="58">IF($C$44="","",$C$44)</f>
        <v>2</v>
      </c>
      <c r="F44" s="196">
        <f t="shared" si="58"/>
        <v>2</v>
      </c>
      <c r="G44" s="196">
        <f t="shared" si="58"/>
        <v>2</v>
      </c>
      <c r="H44" s="196">
        <f t="shared" si="58"/>
        <v>2</v>
      </c>
      <c r="I44" s="196">
        <f t="shared" si="58"/>
        <v>2</v>
      </c>
      <c r="J44" s="196">
        <f t="shared" si="58"/>
        <v>2</v>
      </c>
      <c r="K44" s="196">
        <f t="shared" si="58"/>
        <v>2</v>
      </c>
      <c r="L44" s="196">
        <f t="shared" si="58"/>
        <v>2</v>
      </c>
      <c r="M44" s="166">
        <f>IF(C44="","",C44)</f>
        <v>2</v>
      </c>
      <c r="O44" s="255" t="str">
        <f>+$A$44</f>
        <v>Standart Yöntem için belirlenen % Kesinlik Değeri, (% sr) :</v>
      </c>
      <c r="P44" s="256"/>
      <c r="Q44" s="193">
        <f>+AA46</f>
        <v>1</v>
      </c>
      <c r="R44" s="194">
        <f>IF($Q$44="","",$Q$44)</f>
        <v>1</v>
      </c>
      <c r="S44" s="194">
        <f t="shared" ref="S44:Z44" si="59">IF($Q$44="","",$Q$44)</f>
        <v>1</v>
      </c>
      <c r="T44" s="194">
        <f t="shared" si="59"/>
        <v>1</v>
      </c>
      <c r="U44" s="194">
        <f t="shared" si="59"/>
        <v>1</v>
      </c>
      <c r="V44" s="194">
        <f t="shared" si="59"/>
        <v>1</v>
      </c>
      <c r="W44" s="194">
        <f t="shared" si="59"/>
        <v>1</v>
      </c>
      <c r="X44" s="194">
        <f t="shared" si="59"/>
        <v>1</v>
      </c>
      <c r="Y44" s="194">
        <f t="shared" si="59"/>
        <v>1</v>
      </c>
      <c r="Z44" s="194">
        <f t="shared" si="59"/>
        <v>1</v>
      </c>
      <c r="AA44" s="190">
        <f>IF(Q44="","",Q44)</f>
        <v>1</v>
      </c>
      <c r="AC44" s="255" t="str">
        <f>+$A$44</f>
        <v>Standart Yöntem için belirlenen % Kesinlik Değeri, (% sr) :</v>
      </c>
      <c r="AD44" s="256"/>
      <c r="AE44" s="193">
        <f>+AO46</f>
        <v>1</v>
      </c>
      <c r="AF44" s="197">
        <f>IF($AE$44="","",$AE$44)</f>
        <v>1</v>
      </c>
      <c r="AG44" s="197">
        <f t="shared" ref="AG44:AN44" si="60">IF($AE$44="","",$AE$44)</f>
        <v>1</v>
      </c>
      <c r="AH44" s="197">
        <f t="shared" si="60"/>
        <v>1</v>
      </c>
      <c r="AI44" s="197">
        <f t="shared" si="60"/>
        <v>1</v>
      </c>
      <c r="AJ44" s="197">
        <f t="shared" si="60"/>
        <v>1</v>
      </c>
      <c r="AK44" s="197">
        <f t="shared" si="60"/>
        <v>1</v>
      </c>
      <c r="AL44" s="197">
        <f t="shared" si="60"/>
        <v>1</v>
      </c>
      <c r="AM44" s="197">
        <f t="shared" si="60"/>
        <v>1</v>
      </c>
      <c r="AN44" s="197">
        <f t="shared" si="60"/>
        <v>1</v>
      </c>
      <c r="AO44" s="190">
        <f>IF(AE44="","",AE44)</f>
        <v>1</v>
      </c>
    </row>
    <row r="45" spans="1:41" s="8" customFormat="1" ht="37.5" customHeight="1" x14ac:dyDescent="0.2">
      <c r="A45" s="254" t="s">
        <v>35</v>
      </c>
      <c r="B45" s="254"/>
      <c r="C45" s="128">
        <f>IF(C12="","",AVERAGE(C37:K37))</f>
        <v>43.089999999999996</v>
      </c>
      <c r="D45" s="129"/>
      <c r="E45" s="129"/>
      <c r="F45" s="129"/>
      <c r="G45" s="129"/>
      <c r="H45" s="129"/>
      <c r="I45" s="130"/>
      <c r="J45" s="266" t="s">
        <v>101</v>
      </c>
      <c r="K45" s="267"/>
      <c r="L45" s="268"/>
      <c r="M45" s="167">
        <f>+M38</f>
        <v>1.0270116211114453</v>
      </c>
      <c r="O45" s="255" t="str">
        <f>+$A$45</f>
        <v>Tüm Deney Sonuçları Ortalama:</v>
      </c>
      <c r="P45" s="256"/>
      <c r="Q45" s="110">
        <f>IF(Q12="","",AVERAGE(Q37:Y37))</f>
        <v>1600</v>
      </c>
      <c r="R45" s="102"/>
      <c r="S45" s="102"/>
      <c r="T45" s="102"/>
      <c r="U45" s="102"/>
      <c r="V45" s="102"/>
      <c r="W45" s="103"/>
      <c r="X45" s="261" t="str">
        <f>+$J$45</f>
        <v>Tüm Deney Sonuçları Standard Sapma (sr):</v>
      </c>
      <c r="Y45" s="262"/>
      <c r="Z45" s="263"/>
      <c r="AA45" s="191">
        <f>+IF(Q38="","",SQRT((Q38^2+R38^2+S38^2+T38^2+U38^2+V38^2+W38^2+X38^2+Y38^2)/AA36))</f>
        <v>0</v>
      </c>
      <c r="AC45" s="257" t="str">
        <f>+$A$45</f>
        <v>Tüm Deney Sonuçları Ortalama:</v>
      </c>
      <c r="AD45" s="257"/>
      <c r="AE45" s="110">
        <f>IF(SUM(AE12:AO35)=0,"",AVERAGE(AE12:AO35))</f>
        <v>79.072101644288594</v>
      </c>
      <c r="AF45" s="102"/>
      <c r="AG45" s="102"/>
      <c r="AH45" s="102"/>
      <c r="AI45" s="102"/>
      <c r="AJ45" s="102"/>
      <c r="AK45" s="103"/>
      <c r="AL45" s="261" t="str">
        <f>+$J$45</f>
        <v>Tüm Deney Sonuçları Standard Sapma (sr):</v>
      </c>
      <c r="AM45" s="262"/>
      <c r="AN45" s="263"/>
      <c r="AO45" s="191">
        <f>+IF(AE38="","",SQRT((AE38^2+AF38^2+AG38^2+AH38^2+AI38^2+AJ38^2+AK38^2+AL38^2+AM38^2)/AO36))</f>
        <v>0.82635629686043321</v>
      </c>
    </row>
    <row r="46" spans="1:41" s="8" customFormat="1" ht="55.5" customHeight="1" x14ac:dyDescent="0.2">
      <c r="A46" s="254" t="s">
        <v>104</v>
      </c>
      <c r="B46" s="254"/>
      <c r="C46" s="127">
        <f>IF(M46="","",2.8*M46)</f>
        <v>5.6</v>
      </c>
      <c r="D46" s="129"/>
      <c r="E46" s="129"/>
      <c r="F46" s="129"/>
      <c r="G46" s="129"/>
      <c r="H46" s="129"/>
      <c r="I46" s="130"/>
      <c r="J46" s="258" t="s">
        <v>119</v>
      </c>
      <c r="K46" s="259"/>
      <c r="L46" s="260"/>
      <c r="M46" s="180">
        <v>2</v>
      </c>
      <c r="O46" s="255" t="str">
        <f>+$A$46</f>
        <v>Tüm Personelin Tekrarlanabilirliği (rt=2,8*%sr)</v>
      </c>
      <c r="P46" s="256"/>
      <c r="Q46" s="124">
        <f>IF(AA46="","",2.8*AA46)</f>
        <v>2.8</v>
      </c>
      <c r="R46" s="102"/>
      <c r="S46" s="102"/>
      <c r="T46" s="102"/>
      <c r="U46" s="102"/>
      <c r="V46" s="102"/>
      <c r="W46" s="103"/>
      <c r="X46" s="261" t="str">
        <f>+$J$46</f>
        <v>Standart Yöntemde Verilen % Kesinlik/Varyasyon Katsayısı veya yoksa Referans veya İç Kontrol Numunesi veya Atanmış Değer için %sr:</v>
      </c>
      <c r="Y46" s="262"/>
      <c r="Z46" s="263"/>
      <c r="AA46" s="180">
        <v>1</v>
      </c>
      <c r="AC46" s="257" t="str">
        <f>+$A$46</f>
        <v>Tüm Personelin Tekrarlanabilirliği (rt=2,8*%sr)</v>
      </c>
      <c r="AD46" s="257"/>
      <c r="AE46" s="124">
        <f>IF(AO46="","",2.8*AO46)</f>
        <v>2.8</v>
      </c>
      <c r="AF46" s="102"/>
      <c r="AG46" s="102"/>
      <c r="AH46" s="102"/>
      <c r="AI46" s="102"/>
      <c r="AJ46" s="102"/>
      <c r="AK46" s="103"/>
      <c r="AL46" s="261" t="str">
        <f>+$J$46</f>
        <v>Standart Yöntemde Verilen % Kesinlik/Varyasyon Katsayısı veya yoksa Referans veya İç Kontrol Numunesi veya Atanmış Değer için %sr:</v>
      </c>
      <c r="AM46" s="262"/>
      <c r="AN46" s="263"/>
      <c r="AO46" s="180">
        <v>1</v>
      </c>
    </row>
    <row r="47" spans="1:41" x14ac:dyDescent="0.2">
      <c r="A47" s="252" t="s">
        <v>124</v>
      </c>
      <c r="B47" s="252"/>
      <c r="C47" s="252"/>
      <c r="D47" s="251"/>
      <c r="E47" s="251"/>
      <c r="F47" s="99"/>
      <c r="G47" s="99"/>
      <c r="H47" s="99"/>
      <c r="I47" s="99"/>
      <c r="J47" s="99"/>
      <c r="K47" s="99"/>
      <c r="L47" s="99"/>
      <c r="M47" s="99"/>
      <c r="O47" s="99" t="str">
        <f>+A47</f>
        <v>F 0 16 00 67/Rev06/0222</v>
      </c>
      <c r="P47" s="99"/>
      <c r="Q47" s="99"/>
      <c r="R47" s="269">
        <f>+D47</f>
        <v>0</v>
      </c>
      <c r="S47" s="269"/>
      <c r="T47" s="96"/>
      <c r="U47" s="96"/>
      <c r="V47" s="96"/>
      <c r="AC47" s="99" t="str">
        <f>+A47</f>
        <v>F 0 16 00 67/Rev06/0222</v>
      </c>
      <c r="AD47" s="99"/>
      <c r="AE47" s="99"/>
      <c r="AF47" s="253">
        <f>+D47</f>
        <v>0</v>
      </c>
      <c r="AG47" s="253"/>
      <c r="AH47" s="96"/>
      <c r="AI47" s="96"/>
      <c r="AJ47" s="96"/>
    </row>
    <row r="48" spans="1:41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O48" s="99"/>
      <c r="P48" s="99"/>
      <c r="Q48" s="99"/>
      <c r="R48" s="99"/>
      <c r="S48" s="99"/>
      <c r="T48" s="99"/>
      <c r="U48" s="99"/>
      <c r="V48" s="99"/>
      <c r="AC48" s="99"/>
      <c r="AD48" s="99"/>
      <c r="AE48" s="99"/>
      <c r="AF48" s="99"/>
      <c r="AG48" s="99"/>
      <c r="AH48" s="99"/>
      <c r="AI48" s="99"/>
      <c r="AJ48" s="99"/>
    </row>
    <row r="50" spans="3:40" ht="15" x14ac:dyDescent="0.2">
      <c r="C50" s="186">
        <f>MAX(C23:C32)</f>
        <v>3.1001646738741284</v>
      </c>
      <c r="D50" s="186">
        <f t="shared" ref="D50:L50" si="61">MAX(D23:D32)</f>
        <v>2.8704648113070155</v>
      </c>
      <c r="E50" s="186">
        <f t="shared" si="61"/>
        <v>6.4811424386671552</v>
      </c>
      <c r="F50" s="186">
        <f t="shared" si="61"/>
        <v>4.0420253903400036</v>
      </c>
      <c r="G50" s="186">
        <f t="shared" si="61"/>
        <v>4.6796256299496042</v>
      </c>
      <c r="H50" s="186">
        <f t="shared" si="61"/>
        <v>0</v>
      </c>
      <c r="I50" s="186">
        <f t="shared" si="61"/>
        <v>0</v>
      </c>
      <c r="J50" s="186">
        <f t="shared" si="61"/>
        <v>0</v>
      </c>
      <c r="K50" s="186">
        <f t="shared" si="61"/>
        <v>0</v>
      </c>
      <c r="L50" s="186">
        <f t="shared" si="61"/>
        <v>0</v>
      </c>
      <c r="Q50" s="7">
        <f>MAX(Q23:Q32)</f>
        <v>0</v>
      </c>
      <c r="R50" s="7">
        <f t="shared" ref="R50:Z50" si="62">MAX(R23:R32)</f>
        <v>0</v>
      </c>
      <c r="S50" s="7">
        <f t="shared" si="62"/>
        <v>0</v>
      </c>
      <c r="T50" s="7">
        <f t="shared" si="62"/>
        <v>0</v>
      </c>
      <c r="U50" s="7">
        <f t="shared" si="62"/>
        <v>0</v>
      </c>
      <c r="V50" s="7">
        <f t="shared" si="62"/>
        <v>0</v>
      </c>
      <c r="W50">
        <f t="shared" si="62"/>
        <v>0</v>
      </c>
      <c r="X50">
        <f t="shared" si="62"/>
        <v>0</v>
      </c>
      <c r="Y50">
        <f t="shared" si="62"/>
        <v>0</v>
      </c>
      <c r="Z50">
        <f t="shared" si="62"/>
        <v>0</v>
      </c>
      <c r="AE50" s="7">
        <f>MAX(AE23:AE32)</f>
        <v>0.75988276275971067</v>
      </c>
      <c r="AF50" s="7">
        <f t="shared" ref="AF50:AN50" si="63">MAX(AF23:AF32)</f>
        <v>0.76967914117809411</v>
      </c>
      <c r="AG50" s="7">
        <f t="shared" si="63"/>
        <v>0.83333042539535307</v>
      </c>
      <c r="AH50" s="7">
        <f t="shared" si="63"/>
        <v>0.804556799821602</v>
      </c>
      <c r="AI50" s="7">
        <f t="shared" si="63"/>
        <v>0.84119843817478468</v>
      </c>
      <c r="AJ50" s="7">
        <f t="shared" si="63"/>
        <v>0.86088208763905949</v>
      </c>
      <c r="AK50">
        <f t="shared" si="63"/>
        <v>0.88053970715514429</v>
      </c>
      <c r="AL50">
        <f t="shared" si="63"/>
        <v>0.94663547564564221</v>
      </c>
      <c r="AM50">
        <f t="shared" si="63"/>
        <v>1.0723440977326331</v>
      </c>
      <c r="AN50">
        <f t="shared" si="63"/>
        <v>1.1978868099870628</v>
      </c>
    </row>
  </sheetData>
  <mergeCells count="103">
    <mergeCell ref="A1:A4"/>
    <mergeCell ref="B1:I1"/>
    <mergeCell ref="J1:K1"/>
    <mergeCell ref="O1:O4"/>
    <mergeCell ref="P1:W1"/>
    <mergeCell ref="X1:Y1"/>
    <mergeCell ref="J3:K3"/>
    <mergeCell ref="P3:W4"/>
    <mergeCell ref="X3:Y3"/>
    <mergeCell ref="AE6:AO6"/>
    <mergeCell ref="AD3:AK4"/>
    <mergeCell ref="AL3:AM3"/>
    <mergeCell ref="J4:K4"/>
    <mergeCell ref="X4:Y4"/>
    <mergeCell ref="AL4:AM4"/>
    <mergeCell ref="A5:M5"/>
    <mergeCell ref="O5:AA5"/>
    <mergeCell ref="AC5:AO5"/>
    <mergeCell ref="AC1:AC4"/>
    <mergeCell ref="AD1:AK1"/>
    <mergeCell ref="AL1:AM1"/>
    <mergeCell ref="B2:I2"/>
    <mergeCell ref="J2:K2"/>
    <mergeCell ref="P2:W2"/>
    <mergeCell ref="X2:Y2"/>
    <mergeCell ref="A6:B6"/>
    <mergeCell ref="C6:M6"/>
    <mergeCell ref="O6:P6"/>
    <mergeCell ref="Q6:AA6"/>
    <mergeCell ref="AC6:AD6"/>
    <mergeCell ref="AD2:AK2"/>
    <mergeCell ref="AL2:AM2"/>
    <mergeCell ref="B3:I4"/>
    <mergeCell ref="AE8:AO8"/>
    <mergeCell ref="A7:B7"/>
    <mergeCell ref="C7:M7"/>
    <mergeCell ref="O7:P7"/>
    <mergeCell ref="Q7:AA7"/>
    <mergeCell ref="AC7:AD7"/>
    <mergeCell ref="AE7:AO7"/>
    <mergeCell ref="A8:B8"/>
    <mergeCell ref="C8:M8"/>
    <mergeCell ref="O8:P8"/>
    <mergeCell ref="Q8:AA8"/>
    <mergeCell ref="AC8:AD8"/>
    <mergeCell ref="AE10:AO10"/>
    <mergeCell ref="A9:B9"/>
    <mergeCell ref="C9:M9"/>
    <mergeCell ref="O9:P9"/>
    <mergeCell ref="Q9:AA9"/>
    <mergeCell ref="AC9:AD9"/>
    <mergeCell ref="AE9:AO9"/>
    <mergeCell ref="A10:B10"/>
    <mergeCell ref="C10:M10"/>
    <mergeCell ref="O10:P10"/>
    <mergeCell ref="Q10:AA10"/>
    <mergeCell ref="AC10:AD10"/>
    <mergeCell ref="A35:B35"/>
    <mergeCell ref="A36:B36"/>
    <mergeCell ref="O36:P36"/>
    <mergeCell ref="AC36:AD36"/>
    <mergeCell ref="A37:B37"/>
    <mergeCell ref="O37:P37"/>
    <mergeCell ref="AC37:AD37"/>
    <mergeCell ref="O35:P35"/>
    <mergeCell ref="AC35:AD35"/>
    <mergeCell ref="A38:B38"/>
    <mergeCell ref="O38:P38"/>
    <mergeCell ref="AC38:AD38"/>
    <mergeCell ref="A39:B39"/>
    <mergeCell ref="O39:P39"/>
    <mergeCell ref="AC39:AD39"/>
    <mergeCell ref="A40:B40"/>
    <mergeCell ref="O40:P40"/>
    <mergeCell ref="AC40:AD40"/>
    <mergeCell ref="A41:B41"/>
    <mergeCell ref="O41:P41"/>
    <mergeCell ref="AC41:AD41"/>
    <mergeCell ref="A42:B42"/>
    <mergeCell ref="O42:P42"/>
    <mergeCell ref="AC42:AD42"/>
    <mergeCell ref="A43:B43"/>
    <mergeCell ref="O43:P43"/>
    <mergeCell ref="AC43:AD43"/>
    <mergeCell ref="AF47:AG47"/>
    <mergeCell ref="A46:B46"/>
    <mergeCell ref="O46:P46"/>
    <mergeCell ref="AC46:AD46"/>
    <mergeCell ref="J46:L46"/>
    <mergeCell ref="X46:Z46"/>
    <mergeCell ref="AL45:AN45"/>
    <mergeCell ref="AL46:AN46"/>
    <mergeCell ref="A44:B44"/>
    <mergeCell ref="O44:P44"/>
    <mergeCell ref="AC44:AD44"/>
    <mergeCell ref="A45:B45"/>
    <mergeCell ref="O45:P45"/>
    <mergeCell ref="AC45:AD45"/>
    <mergeCell ref="J45:L45"/>
    <mergeCell ref="X45:Z45"/>
    <mergeCell ref="D47:E47"/>
    <mergeCell ref="R47:S47"/>
    <mergeCell ref="A47:C47"/>
  </mergeCells>
  <conditionalFormatting sqref="D43:L43">
    <cfRule type="cellIs" dxfId="36" priority="17" operator="greaterThan">
      <formula>9</formula>
    </cfRule>
  </conditionalFormatting>
  <conditionalFormatting sqref="C41:L41">
    <cfRule type="cellIs" dxfId="35" priority="16" operator="greaterThan">
      <formula>$C$43</formula>
    </cfRule>
  </conditionalFormatting>
  <conditionalFormatting sqref="C40:L40">
    <cfRule type="cellIs" dxfId="34" priority="15" operator="greaterThan">
      <formula>$C$44</formula>
    </cfRule>
  </conditionalFormatting>
  <conditionalFormatting sqref="AF43:AN43">
    <cfRule type="cellIs" dxfId="33" priority="14" operator="greaterThan">
      <formula>9</formula>
    </cfRule>
  </conditionalFormatting>
  <conditionalFormatting sqref="C46">
    <cfRule type="cellIs" dxfId="32" priority="13" operator="greaterThan">
      <formula>$C$43</formula>
    </cfRule>
  </conditionalFormatting>
  <conditionalFormatting sqref="R43:Z43">
    <cfRule type="cellIs" dxfId="31" priority="12" operator="greaterThan">
      <formula>9</formula>
    </cfRule>
  </conditionalFormatting>
  <conditionalFormatting sqref="Q41:Z42">
    <cfRule type="cellIs" dxfId="30" priority="11" operator="greaterThan">
      <formula>$Q$43</formula>
    </cfRule>
  </conditionalFormatting>
  <conditionalFormatting sqref="Q40:Z40">
    <cfRule type="cellIs" dxfId="29" priority="10" operator="greaterThan">
      <formula>$Q$44</formula>
    </cfRule>
  </conditionalFormatting>
  <conditionalFormatting sqref="AE41:AN42">
    <cfRule type="cellIs" dxfId="28" priority="9" operator="greaterThan">
      <formula>$AE$43</formula>
    </cfRule>
  </conditionalFormatting>
  <conditionalFormatting sqref="AE40:AN40">
    <cfRule type="cellIs" dxfId="27" priority="8" operator="greaterThan">
      <formula>$AE$44</formula>
    </cfRule>
  </conditionalFormatting>
  <conditionalFormatting sqref="D23:L32">
    <cfRule type="colorScale" priority="6">
      <colorScale>
        <cfvo type="min"/>
        <cfvo type="max"/>
        <color theme="6" tint="0.59999389629810485"/>
        <color theme="6" tint="-0.249977111117893"/>
      </colorScale>
    </cfRule>
  </conditionalFormatting>
  <conditionalFormatting sqref="C23:C32">
    <cfRule type="colorScale" priority="5">
      <colorScale>
        <cfvo type="min"/>
        <cfvo type="max"/>
        <color theme="6" tint="0.59999389629810485"/>
        <color theme="6" tint="-0.249977111117893"/>
      </colorScale>
    </cfRule>
  </conditionalFormatting>
  <conditionalFormatting sqref="R23:Z32">
    <cfRule type="colorScale" priority="4">
      <colorScale>
        <cfvo type="min"/>
        <cfvo type="max"/>
        <color theme="6" tint="0.59999389629810485"/>
        <color theme="6" tint="-0.249977111117893"/>
      </colorScale>
    </cfRule>
  </conditionalFormatting>
  <conditionalFormatting sqref="Q23:Q32">
    <cfRule type="colorScale" priority="3">
      <colorScale>
        <cfvo type="min"/>
        <cfvo type="max"/>
        <color theme="6" tint="0.59999389629810485"/>
        <color theme="6" tint="-0.249977111117893"/>
      </colorScale>
    </cfRule>
  </conditionalFormatting>
  <conditionalFormatting sqref="AF23:AN32">
    <cfRule type="colorScale" priority="2">
      <colorScale>
        <cfvo type="min"/>
        <cfvo type="max"/>
        <color theme="6" tint="0.59999389629810485"/>
        <color theme="6" tint="-0.249977111117893"/>
      </colorScale>
    </cfRule>
  </conditionalFormatting>
  <conditionalFormatting sqref="AE23:AE32">
    <cfRule type="colorScale" priority="1">
      <colorScale>
        <cfvo type="min"/>
        <cfvo type="max"/>
        <color theme="6" tint="0.59999389629810485"/>
        <color theme="6" tint="-0.249977111117893"/>
      </colorScale>
    </cfRule>
  </conditionalFormatting>
  <dataValidations disablePrompts="1" count="1">
    <dataValidation allowBlank="1" showInputMessage="1" showErrorMessage="1" prompt="Personel İsmi" sqref="C11:M11 Q11:AA11 AE11:AO11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AO48"/>
  <sheetViews>
    <sheetView topLeftCell="V1" zoomScale="75" zoomScaleNormal="75" workbookViewId="0">
      <selection activeCell="AC5" sqref="AC5:AO5"/>
    </sheetView>
  </sheetViews>
  <sheetFormatPr defaultColWidth="8.7109375" defaultRowHeight="12.75" x14ac:dyDescent="0.2"/>
  <cols>
    <col min="1" max="1" width="17.42578125" customWidth="1"/>
    <col min="2" max="2" width="16.42578125" customWidth="1"/>
    <col min="3" max="8" width="12.7109375" style="7" customWidth="1"/>
    <col min="9" max="9" width="12.7109375" customWidth="1"/>
    <col min="10" max="10" width="15" customWidth="1"/>
    <col min="11" max="11" width="15.5703125" customWidth="1"/>
    <col min="12" max="12" width="13.140625" customWidth="1"/>
    <col min="13" max="13" width="15.42578125" customWidth="1"/>
    <col min="15" max="15" width="19" customWidth="1"/>
    <col min="16" max="16" width="16.28515625" customWidth="1"/>
    <col min="17" max="22" width="12.7109375" style="7" customWidth="1"/>
    <col min="23" max="24" width="12.7109375" customWidth="1"/>
    <col min="25" max="26" width="13.42578125" customWidth="1"/>
    <col min="27" max="27" width="15.42578125" customWidth="1"/>
    <col min="29" max="29" width="17.28515625" customWidth="1"/>
    <col min="30" max="30" width="16.28515625" customWidth="1"/>
    <col min="31" max="36" width="12.7109375" style="7" customWidth="1"/>
    <col min="37" max="40" width="12.7109375" customWidth="1"/>
    <col min="41" max="41" width="17.28515625" customWidth="1"/>
  </cols>
  <sheetData>
    <row r="1" spans="1:41" ht="23.25" customHeight="1" x14ac:dyDescent="0.2">
      <c r="A1" s="214"/>
      <c r="B1" s="215" t="s">
        <v>36</v>
      </c>
      <c r="C1" s="215"/>
      <c r="D1" s="215"/>
      <c r="E1" s="215"/>
      <c r="F1" s="215"/>
      <c r="G1" s="215"/>
      <c r="H1" s="215"/>
      <c r="I1" s="215"/>
      <c r="J1" s="213" t="s">
        <v>37</v>
      </c>
      <c r="K1" s="213"/>
      <c r="L1" s="306" t="s">
        <v>76</v>
      </c>
      <c r="M1" s="307"/>
      <c r="O1" s="291"/>
      <c r="P1" s="294" t="s">
        <v>36</v>
      </c>
      <c r="Q1" s="295"/>
      <c r="R1" s="295"/>
      <c r="S1" s="295"/>
      <c r="T1" s="295"/>
      <c r="U1" s="295"/>
      <c r="V1" s="295"/>
      <c r="W1" s="296"/>
      <c r="X1" s="282" t="s">
        <v>37</v>
      </c>
      <c r="Y1" s="283"/>
      <c r="Z1" s="174"/>
      <c r="AA1" s="112" t="str">
        <f>+L1</f>
        <v>F 0 16 00 67</v>
      </c>
      <c r="AC1" s="214"/>
      <c r="AD1" s="215" t="s">
        <v>36</v>
      </c>
      <c r="AE1" s="215"/>
      <c r="AF1" s="215"/>
      <c r="AG1" s="215"/>
      <c r="AH1" s="215"/>
      <c r="AI1" s="215"/>
      <c r="AJ1" s="215"/>
      <c r="AK1" s="215"/>
      <c r="AL1" s="213" t="s">
        <v>37</v>
      </c>
      <c r="AM1" s="213"/>
      <c r="AN1" s="172"/>
      <c r="AO1" s="112" t="str">
        <f>+L1</f>
        <v>F 0 16 00 67</v>
      </c>
    </row>
    <row r="2" spans="1:41" ht="21.75" customHeight="1" x14ac:dyDescent="0.2">
      <c r="A2" s="214"/>
      <c r="B2" s="211" t="s">
        <v>39</v>
      </c>
      <c r="C2" s="211"/>
      <c r="D2" s="211"/>
      <c r="E2" s="211"/>
      <c r="F2" s="211"/>
      <c r="G2" s="211"/>
      <c r="H2" s="211"/>
      <c r="I2" s="211"/>
      <c r="J2" s="213" t="s">
        <v>38</v>
      </c>
      <c r="K2" s="213"/>
      <c r="L2" s="308" t="s">
        <v>82</v>
      </c>
      <c r="M2" s="309"/>
      <c r="O2" s="292"/>
      <c r="P2" s="288" t="s">
        <v>39</v>
      </c>
      <c r="Q2" s="289"/>
      <c r="R2" s="289"/>
      <c r="S2" s="289"/>
      <c r="T2" s="289"/>
      <c r="U2" s="289"/>
      <c r="V2" s="289"/>
      <c r="W2" s="290"/>
      <c r="X2" s="282" t="s">
        <v>38</v>
      </c>
      <c r="Y2" s="283"/>
      <c r="Z2" s="174"/>
      <c r="AA2" s="113" t="str">
        <f>+L2</f>
        <v>Ağustos 2016</v>
      </c>
      <c r="AC2" s="214"/>
      <c r="AD2" s="211" t="s">
        <v>39</v>
      </c>
      <c r="AE2" s="211"/>
      <c r="AF2" s="211"/>
      <c r="AG2" s="211"/>
      <c r="AH2" s="211"/>
      <c r="AI2" s="211"/>
      <c r="AJ2" s="211"/>
      <c r="AK2" s="211"/>
      <c r="AL2" s="213" t="s">
        <v>38</v>
      </c>
      <c r="AM2" s="213"/>
      <c r="AN2" s="172"/>
      <c r="AO2" s="113" t="str">
        <f>+L2</f>
        <v>Ağustos 2016</v>
      </c>
    </row>
    <row r="3" spans="1:41" ht="22.5" customHeight="1" x14ac:dyDescent="0.2">
      <c r="A3" s="214"/>
      <c r="B3" s="211" t="s">
        <v>81</v>
      </c>
      <c r="C3" s="211"/>
      <c r="D3" s="211"/>
      <c r="E3" s="211"/>
      <c r="F3" s="211"/>
      <c r="G3" s="211"/>
      <c r="H3" s="211"/>
      <c r="I3" s="211"/>
      <c r="J3" s="213" t="s">
        <v>74</v>
      </c>
      <c r="K3" s="213"/>
      <c r="L3" s="310" t="s">
        <v>122</v>
      </c>
      <c r="M3" s="311"/>
      <c r="O3" s="292"/>
      <c r="P3" s="297" t="str">
        <f>+B3</f>
        <v>Laboratuvar İçi Kalite Kontrol (Uyarlık ve Kontrol Grafiği) ve Değerlendirme</v>
      </c>
      <c r="Q3" s="298"/>
      <c r="R3" s="298"/>
      <c r="S3" s="298"/>
      <c r="T3" s="298"/>
      <c r="U3" s="298"/>
      <c r="V3" s="298"/>
      <c r="W3" s="299"/>
      <c r="X3" s="282" t="s">
        <v>74</v>
      </c>
      <c r="Y3" s="283"/>
      <c r="Z3" s="174"/>
      <c r="AA3" s="119" t="str">
        <f>+L3</f>
        <v>06/Şubat.2022</v>
      </c>
      <c r="AC3" s="214"/>
      <c r="AD3" s="211" t="str">
        <f>+B3</f>
        <v>Laboratuvar İçi Kalite Kontrol (Uyarlık ve Kontrol Grafiği) ve Değerlendirme</v>
      </c>
      <c r="AE3" s="211"/>
      <c r="AF3" s="211"/>
      <c r="AG3" s="211"/>
      <c r="AH3" s="211"/>
      <c r="AI3" s="211"/>
      <c r="AJ3" s="211"/>
      <c r="AK3" s="211"/>
      <c r="AL3" s="213" t="s">
        <v>74</v>
      </c>
      <c r="AM3" s="213"/>
      <c r="AN3" s="172"/>
      <c r="AO3" s="113" t="str">
        <f>+L3</f>
        <v>06/Şubat.2022</v>
      </c>
    </row>
    <row r="4" spans="1:41" ht="23.85" customHeight="1" x14ac:dyDescent="0.2">
      <c r="A4" s="214"/>
      <c r="B4" s="211"/>
      <c r="C4" s="211"/>
      <c r="D4" s="211"/>
      <c r="E4" s="211"/>
      <c r="F4" s="211"/>
      <c r="G4" s="211"/>
      <c r="H4" s="211"/>
      <c r="I4" s="211"/>
      <c r="J4" s="213" t="s">
        <v>55</v>
      </c>
      <c r="K4" s="213"/>
      <c r="L4" s="312" t="s">
        <v>125</v>
      </c>
      <c r="M4" s="313"/>
      <c r="O4" s="293"/>
      <c r="P4" s="300"/>
      <c r="Q4" s="301"/>
      <c r="R4" s="301"/>
      <c r="S4" s="301"/>
      <c r="T4" s="301"/>
      <c r="U4" s="301"/>
      <c r="V4" s="301"/>
      <c r="W4" s="302"/>
      <c r="X4" s="282" t="s">
        <v>55</v>
      </c>
      <c r="Y4" s="283"/>
      <c r="Z4" s="174"/>
      <c r="AA4" s="210" t="s">
        <v>126</v>
      </c>
      <c r="AC4" s="214"/>
      <c r="AD4" s="211"/>
      <c r="AE4" s="211"/>
      <c r="AF4" s="211"/>
      <c r="AG4" s="211"/>
      <c r="AH4" s="211"/>
      <c r="AI4" s="211"/>
      <c r="AJ4" s="211"/>
      <c r="AK4" s="211"/>
      <c r="AL4" s="213" t="s">
        <v>55</v>
      </c>
      <c r="AM4" s="213"/>
      <c r="AN4" s="172"/>
      <c r="AO4" s="210" t="s">
        <v>127</v>
      </c>
    </row>
    <row r="5" spans="1:41" ht="33" customHeight="1" x14ac:dyDescent="0.2">
      <c r="A5" s="284" t="s">
        <v>83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6"/>
      <c r="O5" s="232" t="str">
        <f>$A$5</f>
        <v>Laboratuvar İçi Kalite Kontrol (Uyarlık ve Kontrol Grafiği) ve Değerlendirme İşleminin Yapıldığı Dönem/Tarih:</v>
      </c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33"/>
      <c r="AC5" s="232" t="str">
        <f>$A$5</f>
        <v>Laboratuvar İçi Kalite Kontrol (Uyarlık ve Kontrol Grafiği) ve Değerlendirme İşleminin Yapıldığı Dönem/Tarih:</v>
      </c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33"/>
    </row>
    <row r="6" spans="1:41" ht="24" customHeight="1" x14ac:dyDescent="0.2">
      <c r="A6" s="277" t="s">
        <v>61</v>
      </c>
      <c r="B6" s="278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6"/>
      <c r="O6" s="227" t="str">
        <f>+$A$6</f>
        <v>Laboratuvar Adı:</v>
      </c>
      <c r="P6" s="228"/>
      <c r="Q6" s="216"/>
      <c r="R6" s="217"/>
      <c r="S6" s="217"/>
      <c r="T6" s="217"/>
      <c r="U6" s="217"/>
      <c r="V6" s="217"/>
      <c r="W6" s="217"/>
      <c r="X6" s="217"/>
      <c r="Y6" s="217"/>
      <c r="Z6" s="217"/>
      <c r="AA6" s="218"/>
      <c r="AC6" s="227" t="str">
        <f>+$A$6</f>
        <v>Laboratuvar Adı:</v>
      </c>
      <c r="AD6" s="228"/>
      <c r="AE6" s="216"/>
      <c r="AF6" s="217"/>
      <c r="AG6" s="217"/>
      <c r="AH6" s="217"/>
      <c r="AI6" s="217"/>
      <c r="AJ6" s="217"/>
      <c r="AK6" s="217"/>
      <c r="AL6" s="217"/>
      <c r="AM6" s="217"/>
      <c r="AN6" s="217"/>
      <c r="AO6" s="218"/>
    </row>
    <row r="7" spans="1:41" ht="24" customHeight="1" x14ac:dyDescent="0.2">
      <c r="A7" s="277" t="s">
        <v>59</v>
      </c>
      <c r="B7" s="278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6"/>
      <c r="O7" s="227" t="str">
        <f>+$A$7</f>
        <v>Deney Adı/Standard No. :</v>
      </c>
      <c r="P7" s="228"/>
      <c r="Q7" s="216"/>
      <c r="R7" s="217"/>
      <c r="S7" s="217"/>
      <c r="T7" s="217"/>
      <c r="U7" s="217"/>
      <c r="V7" s="217"/>
      <c r="W7" s="217"/>
      <c r="X7" s="217"/>
      <c r="Y7" s="217"/>
      <c r="Z7" s="217"/>
      <c r="AA7" s="218"/>
      <c r="AC7" s="227" t="str">
        <f>+$A$7</f>
        <v>Deney Adı/Standard No. :</v>
      </c>
      <c r="AD7" s="228"/>
      <c r="AE7" s="216"/>
      <c r="AF7" s="217"/>
      <c r="AG7" s="217"/>
      <c r="AH7" s="217"/>
      <c r="AI7" s="217"/>
      <c r="AJ7" s="217"/>
      <c r="AK7" s="217"/>
      <c r="AL7" s="217"/>
      <c r="AM7" s="217"/>
      <c r="AN7" s="217"/>
      <c r="AO7" s="218"/>
    </row>
    <row r="8" spans="1:41" ht="24" customHeight="1" x14ac:dyDescent="0.2">
      <c r="A8" s="277" t="s">
        <v>56</v>
      </c>
      <c r="B8" s="278"/>
      <c r="C8" s="224"/>
      <c r="D8" s="225"/>
      <c r="E8" s="225"/>
      <c r="F8" s="225"/>
      <c r="G8" s="225"/>
      <c r="H8" s="225"/>
      <c r="I8" s="225"/>
      <c r="J8" s="225"/>
      <c r="K8" s="225"/>
      <c r="L8" s="225"/>
      <c r="M8" s="226"/>
      <c r="O8" s="227" t="str">
        <f>+$A$8</f>
        <v>Deney Numunesi Tarifi:</v>
      </c>
      <c r="P8" s="228"/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8"/>
      <c r="AC8" s="227" t="str">
        <f>+$A$8</f>
        <v>Deney Numunesi Tarifi:</v>
      </c>
      <c r="AD8" s="228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ht="30" customHeight="1" x14ac:dyDescent="0.2">
      <c r="A9" s="277" t="s">
        <v>88</v>
      </c>
      <c r="B9" s="278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6"/>
      <c r="O9" s="227" t="str">
        <f>+$A$9</f>
        <v>Deneylerin Yapıldığı Tarih Aralığı:</v>
      </c>
      <c r="P9" s="228"/>
      <c r="Q9" s="216"/>
      <c r="R9" s="217"/>
      <c r="S9" s="217"/>
      <c r="T9" s="217"/>
      <c r="U9" s="217"/>
      <c r="V9" s="217"/>
      <c r="W9" s="217"/>
      <c r="X9" s="217"/>
      <c r="Y9" s="217"/>
      <c r="Z9" s="217"/>
      <c r="AA9" s="218"/>
      <c r="AC9" s="227" t="str">
        <f>+$A$9</f>
        <v>Deneylerin Yapıldığı Tarih Aralığı:</v>
      </c>
      <c r="AD9" s="228"/>
      <c r="AE9" s="216"/>
      <c r="AF9" s="217"/>
      <c r="AG9" s="217"/>
      <c r="AH9" s="217"/>
      <c r="AI9" s="217"/>
      <c r="AJ9" s="217"/>
      <c r="AK9" s="217"/>
      <c r="AL9" s="217"/>
      <c r="AM9" s="217"/>
      <c r="AN9" s="217"/>
      <c r="AO9" s="218"/>
    </row>
    <row r="10" spans="1:41" ht="21" customHeight="1" x14ac:dyDescent="0.2">
      <c r="A10" s="277" t="s">
        <v>63</v>
      </c>
      <c r="B10" s="278"/>
      <c r="C10" s="279" t="s">
        <v>58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1"/>
      <c r="O10" s="232" t="str">
        <f>+$A$10</f>
        <v>Num. Kodu/Deney Sayısı</v>
      </c>
      <c r="P10" s="233"/>
      <c r="Q10" s="229" t="s">
        <v>58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C10" s="232" t="str">
        <f>+$A$10</f>
        <v>Num. Kodu/Deney Sayısı</v>
      </c>
      <c r="AD10" s="233"/>
      <c r="AE10" s="229" t="s">
        <v>58</v>
      </c>
      <c r="AF10" s="230"/>
      <c r="AG10" s="230"/>
      <c r="AH10" s="230"/>
      <c r="AI10" s="230"/>
      <c r="AJ10" s="230"/>
      <c r="AK10" s="230"/>
      <c r="AL10" s="230"/>
      <c r="AM10" s="230"/>
      <c r="AN10" s="230"/>
      <c r="AO10" s="231"/>
    </row>
    <row r="11" spans="1:41" s="21" customFormat="1" ht="38.25" customHeight="1" x14ac:dyDescent="0.2">
      <c r="A11" s="100" t="s">
        <v>62</v>
      </c>
      <c r="B11" s="100" t="s">
        <v>60</v>
      </c>
      <c r="C11" s="142" t="s">
        <v>89</v>
      </c>
      <c r="D11" s="142" t="s">
        <v>90</v>
      </c>
      <c r="E11" s="142" t="s">
        <v>91</v>
      </c>
      <c r="F11" s="142" t="s">
        <v>92</v>
      </c>
      <c r="G11" s="142" t="s">
        <v>93</v>
      </c>
      <c r="H11" s="142" t="s">
        <v>94</v>
      </c>
      <c r="I11" s="142" t="s">
        <v>95</v>
      </c>
      <c r="J11" s="142" t="s">
        <v>96</v>
      </c>
      <c r="K11" s="142" t="s">
        <v>97</v>
      </c>
      <c r="L11" s="142" t="s">
        <v>113</v>
      </c>
      <c r="M11" s="142" t="s">
        <v>75</v>
      </c>
      <c r="O11" s="100" t="s">
        <v>62</v>
      </c>
      <c r="P11" s="100" t="s">
        <v>60</v>
      </c>
      <c r="Q11" s="118" t="str">
        <f t="shared" ref="Q11:AA11" si="0">+C11</f>
        <v>Personel1</v>
      </c>
      <c r="R11" s="118" t="str">
        <f t="shared" si="0"/>
        <v>Personel2</v>
      </c>
      <c r="S11" s="118" t="str">
        <f t="shared" si="0"/>
        <v>Personel3</v>
      </c>
      <c r="T11" s="118" t="str">
        <f t="shared" si="0"/>
        <v>Personel4</v>
      </c>
      <c r="U11" s="118" t="str">
        <f t="shared" si="0"/>
        <v>Personel5</v>
      </c>
      <c r="V11" s="118" t="str">
        <f t="shared" si="0"/>
        <v>Personel6</v>
      </c>
      <c r="W11" s="118" t="str">
        <f t="shared" si="0"/>
        <v>Personel7</v>
      </c>
      <c r="X11" s="118" t="str">
        <f t="shared" si="0"/>
        <v>Personel8</v>
      </c>
      <c r="Y11" s="118" t="str">
        <f t="shared" si="0"/>
        <v>Personel9</v>
      </c>
      <c r="Z11" s="118" t="str">
        <f t="shared" si="0"/>
        <v>Personel10</v>
      </c>
      <c r="AA11" s="118" t="str">
        <f t="shared" si="0"/>
        <v>Genel</v>
      </c>
      <c r="AC11" s="100" t="s">
        <v>62</v>
      </c>
      <c r="AD11" s="100" t="s">
        <v>60</v>
      </c>
      <c r="AE11" s="118" t="str">
        <f t="shared" ref="AE11:AN11" si="1">+Q11</f>
        <v>Personel1</v>
      </c>
      <c r="AF11" s="118" t="str">
        <f t="shared" si="1"/>
        <v>Personel2</v>
      </c>
      <c r="AG11" s="118" t="str">
        <f t="shared" si="1"/>
        <v>Personel3</v>
      </c>
      <c r="AH11" s="118" t="str">
        <f t="shared" si="1"/>
        <v>Personel4</v>
      </c>
      <c r="AI11" s="118" t="str">
        <f t="shared" si="1"/>
        <v>Personel5</v>
      </c>
      <c r="AJ11" s="118" t="str">
        <f t="shared" si="1"/>
        <v>Personel6</v>
      </c>
      <c r="AK11" s="118" t="str">
        <f t="shared" si="1"/>
        <v>Personel7</v>
      </c>
      <c r="AL11" s="118" t="str">
        <f t="shared" si="1"/>
        <v>Personel8</v>
      </c>
      <c r="AM11" s="118" t="str">
        <f t="shared" si="1"/>
        <v>Personel9</v>
      </c>
      <c r="AN11" s="118" t="str">
        <f t="shared" si="1"/>
        <v>Personel10</v>
      </c>
      <c r="AO11" s="118" t="str">
        <f t="shared" ref="AO11" si="2">+AA11</f>
        <v>Genel</v>
      </c>
    </row>
    <row r="12" spans="1:41" s="8" customFormat="1" ht="24" customHeight="1" x14ac:dyDescent="0.2">
      <c r="A12" s="125" t="s">
        <v>66</v>
      </c>
      <c r="B12" s="141">
        <f>IF(A12="","",COUNTA(A12))</f>
        <v>1</v>
      </c>
      <c r="C12" s="182">
        <f>+'Sapan veya Aykırı Değer'!C12</f>
        <v>42.8125</v>
      </c>
      <c r="D12" s="182">
        <f>+'Sapan veya Aykırı Değer'!D12</f>
        <v>43.3125</v>
      </c>
      <c r="E12" s="182">
        <f>+'Sapan veya Aykırı Değer'!E12</f>
        <v>43.8125</v>
      </c>
      <c r="F12" s="182">
        <f>+'Sapan veya Aykırı Değer'!F12</f>
        <v>44.5625</v>
      </c>
      <c r="G12" s="182">
        <f>+'Sapan veya Aykırı Değer'!G12</f>
        <v>44.8125</v>
      </c>
      <c r="H12" s="182" t="str">
        <f>+'Sapan veya Aykırı Değer'!H12</f>
        <v/>
      </c>
      <c r="I12" s="182" t="str">
        <f>+'Sapan veya Aykırı Değer'!I12</f>
        <v/>
      </c>
      <c r="J12" s="182" t="str">
        <f>+'Sapan veya Aykırı Değer'!J12</f>
        <v/>
      </c>
      <c r="K12" s="182" t="str">
        <f>+'Sapan veya Aykırı Değer'!K12</f>
        <v/>
      </c>
      <c r="L12" s="182" t="str">
        <f>+'Sapan veya Aykırı Değer'!L12</f>
        <v/>
      </c>
      <c r="M12" s="131"/>
      <c r="O12" s="125" t="s">
        <v>66</v>
      </c>
      <c r="P12" s="100">
        <f>IF(O12="","",COUNTA(O12))</f>
        <v>1</v>
      </c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2"/>
      <c r="AC12" s="125" t="s">
        <v>66</v>
      </c>
      <c r="AD12" s="104">
        <f>IF(AC12="","",COUNTA(AC12))</f>
        <v>1</v>
      </c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2"/>
    </row>
    <row r="13" spans="1:41" s="8" customFormat="1" ht="24" customHeight="1" x14ac:dyDescent="0.2">
      <c r="A13" s="125" t="s">
        <v>67</v>
      </c>
      <c r="B13" s="141">
        <f>IF(A13="","",COUNTA($A$12:A13))</f>
        <v>2</v>
      </c>
      <c r="C13" s="182">
        <f>+'Sapan veya Aykırı Değer'!C13</f>
        <v>43.375</v>
      </c>
      <c r="D13" s="182">
        <f>+'Sapan veya Aykırı Değer'!D13</f>
        <v>42.875</v>
      </c>
      <c r="E13" s="182">
        <f>+'Sapan veya Aykırı Değer'!E13</f>
        <v>42.375</v>
      </c>
      <c r="F13" s="182">
        <f>+'Sapan veya Aykırı Değer'!F13</f>
        <v>41.875</v>
      </c>
      <c r="G13" s="182">
        <f>+'Sapan veya Aykırı Değer'!G13</f>
        <v>41.375</v>
      </c>
      <c r="H13" s="182" t="str">
        <f>+'Sapan veya Aykırı Değer'!H13</f>
        <v/>
      </c>
      <c r="I13" s="182" t="str">
        <f>+'Sapan veya Aykırı Değer'!I13</f>
        <v/>
      </c>
      <c r="J13" s="182" t="str">
        <f>+'Sapan veya Aykırı Değer'!J13</f>
        <v/>
      </c>
      <c r="K13" s="182" t="str">
        <f>+'Sapan veya Aykırı Değer'!K13</f>
        <v/>
      </c>
      <c r="L13" s="182" t="str">
        <f>+'Sapan veya Aykırı Değer'!L13</f>
        <v/>
      </c>
      <c r="M13" s="131"/>
      <c r="O13" s="125" t="s">
        <v>67</v>
      </c>
      <c r="P13" s="100">
        <f>IF(O13="","",COUNTA($O$12:O13))</f>
        <v>2</v>
      </c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C13" s="125" t="s">
        <v>67</v>
      </c>
      <c r="AD13" s="100">
        <f>IF(AC13="","",COUNTA($AC$12:AC13))</f>
        <v>2</v>
      </c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2"/>
    </row>
    <row r="14" spans="1:41" s="8" customFormat="1" ht="24" customHeight="1" x14ac:dyDescent="0.2">
      <c r="A14" s="125" t="s">
        <v>68</v>
      </c>
      <c r="B14" s="141">
        <f>IF(A14="","",COUNTA($A$12:A14))</f>
        <v>3</v>
      </c>
      <c r="C14" s="182">
        <f>+'Sapan veya Aykırı Değer'!C14</f>
        <v>43.59375</v>
      </c>
      <c r="D14" s="182">
        <f>+'Sapan veya Aykırı Değer'!D14</f>
        <v>41.75</v>
      </c>
      <c r="E14" s="182">
        <f>+'Sapan veya Aykırı Değer'!E14</f>
        <v>39.90625</v>
      </c>
      <c r="F14" s="182">
        <f>+'Sapan veya Aykırı Değer'!F14</f>
        <v>42.375</v>
      </c>
      <c r="G14" s="182">
        <f>+'Sapan veya Aykırı Değer'!G14</f>
        <v>43.0625</v>
      </c>
      <c r="H14" s="182" t="str">
        <f>+'Sapan veya Aykırı Değer'!H14</f>
        <v/>
      </c>
      <c r="I14" s="182" t="str">
        <f>+'Sapan veya Aykırı Değer'!I14</f>
        <v/>
      </c>
      <c r="J14" s="182" t="str">
        <f>+'Sapan veya Aykırı Değer'!J14</f>
        <v/>
      </c>
      <c r="K14" s="182" t="str">
        <f>+'Sapan veya Aykırı Değer'!K14</f>
        <v/>
      </c>
      <c r="L14" s="182" t="str">
        <f>+'Sapan veya Aykırı Değer'!L14</f>
        <v/>
      </c>
      <c r="M14" s="131"/>
      <c r="O14" s="125" t="s">
        <v>68</v>
      </c>
      <c r="P14" s="100">
        <f>IF(O14="","",COUNTA($O$12:O14))</f>
        <v>3</v>
      </c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  <c r="AC14" s="125" t="s">
        <v>68</v>
      </c>
      <c r="AD14" s="100">
        <f>IF(AC14="","",COUNTA($AC$12:AC14))</f>
        <v>3</v>
      </c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2"/>
    </row>
    <row r="15" spans="1:41" s="8" customFormat="1" ht="24" customHeight="1" x14ac:dyDescent="0.2">
      <c r="A15" s="125" t="s">
        <v>69</v>
      </c>
      <c r="B15" s="141">
        <f>IF(A15="","",COUNTA($A$12:A15))</f>
        <v>4</v>
      </c>
      <c r="C15" s="182">
        <f>+'Sapan veya Aykırı Değer'!C15</f>
        <v>44.5</v>
      </c>
      <c r="D15" s="182">
        <f>+'Sapan veya Aykırı Değer'!D15</f>
        <v>42.1875</v>
      </c>
      <c r="E15" s="182">
        <f>+'Sapan veya Aykırı Değer'!E15</f>
        <v>42.875</v>
      </c>
      <c r="F15" s="182">
        <f>+'Sapan veya Aykırı Değer'!F15</f>
        <v>42.8125</v>
      </c>
      <c r="G15" s="182">
        <f>+'Sapan veya Aykırı Değer'!G15</f>
        <v>43.875</v>
      </c>
      <c r="H15" s="182" t="str">
        <f>+'Sapan veya Aykırı Değer'!H15</f>
        <v/>
      </c>
      <c r="I15" s="182" t="str">
        <f>+'Sapan veya Aykırı Değer'!I15</f>
        <v/>
      </c>
      <c r="J15" s="182" t="str">
        <f>+'Sapan veya Aykırı Değer'!J15</f>
        <v/>
      </c>
      <c r="K15" s="182" t="str">
        <f>+'Sapan veya Aykırı Değer'!K15</f>
        <v/>
      </c>
      <c r="L15" s="182" t="str">
        <f>+'Sapan veya Aykırı Değer'!L15</f>
        <v/>
      </c>
      <c r="M15" s="131"/>
      <c r="O15" s="125" t="s">
        <v>69</v>
      </c>
      <c r="P15" s="100">
        <f>IF(O15="","",COUNTA($O$12:O15))</f>
        <v>4</v>
      </c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2"/>
      <c r="AC15" s="125" t="s">
        <v>69</v>
      </c>
      <c r="AD15" s="100">
        <f>IF(AC15="","",COUNTA($AC$12:AC15))</f>
        <v>4</v>
      </c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2"/>
    </row>
    <row r="16" spans="1:41" s="8" customFormat="1" ht="24" customHeight="1" x14ac:dyDescent="0.2">
      <c r="A16" s="125" t="s">
        <v>70</v>
      </c>
      <c r="B16" s="141">
        <f>IF(A16="","",COUNTA($A$12:A16))</f>
        <v>5</v>
      </c>
      <c r="C16" s="182">
        <f>+'Sapan veya Aykırı Değer'!C16</f>
        <v>43.3125</v>
      </c>
      <c r="D16" s="182">
        <f>+'Sapan veya Aykırı Değer'!D16</f>
        <v>42.625</v>
      </c>
      <c r="E16" s="182">
        <f>+'Sapan veya Aykırı Değer'!E16</f>
        <v>43.25</v>
      </c>
      <c r="F16" s="182">
        <f>+'Sapan veya Aykırı Değer'!F16</f>
        <v>43.875</v>
      </c>
      <c r="G16" s="182">
        <f>+'Sapan veya Aykırı Değer'!G16</f>
        <v>44.5</v>
      </c>
      <c r="H16" s="182" t="str">
        <f>+'Sapan veya Aykırı Değer'!H16</f>
        <v/>
      </c>
      <c r="I16" s="182" t="str">
        <f>+'Sapan veya Aykırı Değer'!I16</f>
        <v/>
      </c>
      <c r="J16" s="182" t="str">
        <f>+'Sapan veya Aykırı Değer'!J16</f>
        <v/>
      </c>
      <c r="K16" s="182" t="str">
        <f>+'Sapan veya Aykırı Değer'!K16</f>
        <v/>
      </c>
      <c r="L16" s="182" t="str">
        <f>+'Sapan veya Aykırı Değer'!L16</f>
        <v/>
      </c>
      <c r="M16" s="131"/>
      <c r="O16" s="125" t="s">
        <v>70</v>
      </c>
      <c r="P16" s="100">
        <f>IF(O16="","",COUNTA($O$12:O16))</f>
        <v>5</v>
      </c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2"/>
      <c r="AC16" s="125" t="s">
        <v>70</v>
      </c>
      <c r="AD16" s="100">
        <f>IF(AC16="","",COUNTA($AC$12:AC16))</f>
        <v>5</v>
      </c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s="8" customFormat="1" ht="24" customHeight="1" x14ac:dyDescent="0.2">
      <c r="A17" s="125" t="s">
        <v>71</v>
      </c>
      <c r="B17" s="141">
        <f>IF(A17="","",COUNTA($A$12:A17))</f>
        <v>6</v>
      </c>
      <c r="C17" s="182">
        <f>+'Sapan veya Aykırı Değer'!C17</f>
        <v>42.8125</v>
      </c>
      <c r="D17" s="182">
        <f>+'Sapan veya Aykırı Değer'!D17</f>
        <v>42.5</v>
      </c>
      <c r="E17" s="182">
        <f>+'Sapan veya Aykırı Değer'!E17</f>
        <v>43.1875</v>
      </c>
      <c r="F17" s="182">
        <f>+'Sapan veya Aykırı Değer'!F17</f>
        <v>43.875</v>
      </c>
      <c r="G17" s="182">
        <f>+'Sapan veya Aykırı Değer'!G17</f>
        <v>44.5625</v>
      </c>
      <c r="H17" s="182" t="str">
        <f>+'Sapan veya Aykırı Değer'!H17</f>
        <v/>
      </c>
      <c r="I17" s="182" t="str">
        <f>+'Sapan veya Aykırı Değer'!I17</f>
        <v/>
      </c>
      <c r="J17" s="182" t="str">
        <f>+'Sapan veya Aykırı Değer'!J17</f>
        <v/>
      </c>
      <c r="K17" s="182" t="str">
        <f>+'Sapan veya Aykırı Değer'!K17</f>
        <v/>
      </c>
      <c r="L17" s="182" t="str">
        <f>+'Sapan veya Aykırı Değer'!L17</f>
        <v/>
      </c>
      <c r="M17" s="131"/>
      <c r="O17" s="125" t="s">
        <v>71</v>
      </c>
      <c r="P17" s="100">
        <f>IF(O17="","",COUNTA($O$12:O17))</f>
        <v>6</v>
      </c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2"/>
      <c r="AC17" s="125" t="s">
        <v>71</v>
      </c>
      <c r="AD17" s="100">
        <f>IF(AC17="","",COUNTA($AC$12:AC17))</f>
        <v>6</v>
      </c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</row>
    <row r="18" spans="1:41" s="8" customFormat="1" ht="24" customHeight="1" x14ac:dyDescent="0.2">
      <c r="A18" s="125" t="s">
        <v>84</v>
      </c>
      <c r="B18" s="141">
        <f>IF(A18="","",COUNTA($A$12:A18))</f>
        <v>7</v>
      </c>
      <c r="C18" s="182">
        <f>+'Sapan veya Aykırı Değer'!C18</f>
        <v>42.6875</v>
      </c>
      <c r="D18" s="182">
        <f>+'Sapan veya Aykırı Değer'!D18</f>
        <v>42.375</v>
      </c>
      <c r="E18" s="182">
        <f>+'Sapan veya Aykırı Değer'!E18</f>
        <v>42.0625</v>
      </c>
      <c r="F18" s="182">
        <f>+'Sapan veya Aykırı Değer'!F18</f>
        <v>41.75</v>
      </c>
      <c r="G18" s="182">
        <f>+'Sapan veya Aykırı Değer'!G18</f>
        <v>41.4375</v>
      </c>
      <c r="H18" s="182" t="str">
        <f>+'Sapan veya Aykırı Değer'!H18</f>
        <v/>
      </c>
      <c r="I18" s="182" t="str">
        <f>+'Sapan veya Aykırı Değer'!I18</f>
        <v/>
      </c>
      <c r="J18" s="182" t="str">
        <f>+'Sapan veya Aykırı Değer'!J18</f>
        <v/>
      </c>
      <c r="K18" s="182" t="str">
        <f>+'Sapan veya Aykırı Değer'!K18</f>
        <v/>
      </c>
      <c r="L18" s="182" t="str">
        <f>+'Sapan veya Aykırı Değer'!L18</f>
        <v/>
      </c>
      <c r="M18" s="131"/>
      <c r="O18" s="125" t="s">
        <v>84</v>
      </c>
      <c r="P18" s="100">
        <f>IF(O18="","",COUNTA($O$12:O18))</f>
        <v>7</v>
      </c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2"/>
      <c r="AC18" s="125" t="s">
        <v>84</v>
      </c>
      <c r="AD18" s="100">
        <f>IF(AC18="","",COUNTA($AC$12:AC18))</f>
        <v>7</v>
      </c>
      <c r="AE18" s="131"/>
      <c r="AF18" s="131"/>
      <c r="AG18" s="131"/>
      <c r="AH18" s="131"/>
      <c r="AI18" s="132"/>
      <c r="AJ18" s="131"/>
      <c r="AK18" s="131"/>
      <c r="AL18" s="131"/>
      <c r="AM18" s="131"/>
      <c r="AN18" s="131"/>
      <c r="AO18" s="132"/>
    </row>
    <row r="19" spans="1:41" s="8" customFormat="1" ht="24" customHeight="1" x14ac:dyDescent="0.2">
      <c r="A19" s="125" t="s">
        <v>85</v>
      </c>
      <c r="B19" s="141">
        <f>IF(A19="","",COUNTA($A$12:A19))</f>
        <v>8</v>
      </c>
      <c r="C19" s="182">
        <f>+'Sapan veya Aykırı Değer'!C19</f>
        <v>43.5</v>
      </c>
      <c r="D19" s="182">
        <f>+'Sapan veya Aykırı Değer'!D19</f>
        <v>43.3125</v>
      </c>
      <c r="E19" s="182">
        <f>+'Sapan veya Aykırı Değer'!E19</f>
        <v>43.125</v>
      </c>
      <c r="F19" s="182">
        <f>+'Sapan veya Aykırı Değer'!F19</f>
        <v>42.9375</v>
      </c>
      <c r="G19" s="182">
        <f>+'Sapan veya Aykırı Değer'!G19</f>
        <v>42.75</v>
      </c>
      <c r="H19" s="182" t="str">
        <f>+'Sapan veya Aykırı Değer'!H19</f>
        <v/>
      </c>
      <c r="I19" s="182" t="str">
        <f>+'Sapan veya Aykırı Değer'!I19</f>
        <v/>
      </c>
      <c r="J19" s="182" t="str">
        <f>+'Sapan veya Aykırı Değer'!J19</f>
        <v/>
      </c>
      <c r="K19" s="182" t="str">
        <f>+'Sapan veya Aykırı Değer'!K19</f>
        <v/>
      </c>
      <c r="L19" s="182" t="str">
        <f>+'Sapan veya Aykırı Değer'!L19</f>
        <v/>
      </c>
      <c r="M19" s="131"/>
      <c r="O19" s="125" t="s">
        <v>85</v>
      </c>
      <c r="P19" s="100">
        <f>IF(O19="","",COUNTA($O$12:O19))</f>
        <v>8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2"/>
      <c r="AC19" s="125" t="s">
        <v>85</v>
      </c>
      <c r="AD19" s="100">
        <f>IF(AC19="","",COUNTA($AC$12:AC19))</f>
        <v>8</v>
      </c>
      <c r="AE19" s="131"/>
      <c r="AF19" s="131"/>
      <c r="AG19" s="131"/>
      <c r="AH19" s="131"/>
      <c r="AI19" s="132"/>
      <c r="AJ19" s="131"/>
      <c r="AK19" s="131"/>
      <c r="AL19" s="131"/>
      <c r="AM19" s="131"/>
      <c r="AN19" s="131"/>
      <c r="AO19" s="132"/>
    </row>
    <row r="20" spans="1:41" s="8" customFormat="1" ht="24" customHeight="1" x14ac:dyDescent="0.2">
      <c r="A20" s="125" t="s">
        <v>86</v>
      </c>
      <c r="B20" s="141">
        <f>IF(A20="","",COUNTA($A$12:A20))</f>
        <v>9</v>
      </c>
      <c r="C20" s="182">
        <f>+'Sapan veya Aykırı Değer'!C20</f>
        <v>44.875</v>
      </c>
      <c r="D20" s="182">
        <f>+'Sapan veya Aykırı Değer'!D20</f>
        <v>43.875</v>
      </c>
      <c r="E20" s="182">
        <f>+'Sapan veya Aykırı Değer'!E20</f>
        <v>42.875</v>
      </c>
      <c r="F20" s="182">
        <f>+'Sapan veya Aykırı Değer'!F20</f>
        <v>41.875</v>
      </c>
      <c r="G20" s="182">
        <f>+'Sapan veya Aykırı Değer'!G20</f>
        <v>43.5625</v>
      </c>
      <c r="H20" s="182" t="str">
        <f>+'Sapan veya Aykırı Değer'!H20</f>
        <v/>
      </c>
      <c r="I20" s="182" t="str">
        <f>+'Sapan veya Aykırı Değer'!I20</f>
        <v/>
      </c>
      <c r="J20" s="182" t="str">
        <f>+'Sapan veya Aykırı Değer'!J20</f>
        <v/>
      </c>
      <c r="K20" s="182" t="str">
        <f>+'Sapan veya Aykırı Değer'!K20</f>
        <v/>
      </c>
      <c r="L20" s="182" t="str">
        <f>+'Sapan veya Aykırı Değer'!L20</f>
        <v/>
      </c>
      <c r="M20" s="131"/>
      <c r="O20" s="125" t="s">
        <v>86</v>
      </c>
      <c r="P20" s="100">
        <f>IF(O20="","",COUNTA($O$12:O20))</f>
        <v>9</v>
      </c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2"/>
      <c r="AC20" s="125" t="s">
        <v>86</v>
      </c>
      <c r="AD20" s="100">
        <f>IF(AC20="","",COUNTA($AC$12:AC20))</f>
        <v>9</v>
      </c>
      <c r="AE20" s="131"/>
      <c r="AF20" s="131"/>
      <c r="AG20" s="131"/>
      <c r="AH20" s="131"/>
      <c r="AI20" s="132"/>
      <c r="AJ20" s="131"/>
      <c r="AK20" s="131"/>
      <c r="AL20" s="131"/>
      <c r="AM20" s="131"/>
      <c r="AN20" s="131"/>
      <c r="AO20" s="132"/>
    </row>
    <row r="21" spans="1:41" s="8" customFormat="1" ht="24" customHeight="1" x14ac:dyDescent="0.2">
      <c r="A21" s="125" t="s">
        <v>87</v>
      </c>
      <c r="B21" s="141">
        <f>IF(A21="","",COUNTA($A$12:A21))</f>
        <v>10</v>
      </c>
      <c r="C21" s="182">
        <f>+'Sapan veya Aykırı Değer'!C21</f>
        <v>45</v>
      </c>
      <c r="D21" s="182">
        <f>+'Sapan veya Aykırı Değer'!D21</f>
        <v>44.125</v>
      </c>
      <c r="E21" s="182">
        <f>+'Sapan veya Aykırı Değer'!E21</f>
        <v>43.25</v>
      </c>
      <c r="F21" s="182">
        <f>+'Sapan veya Aykırı Değer'!F21</f>
        <v>42.375</v>
      </c>
      <c r="G21" s="182">
        <f>+'Sapan veya Aykırı Değer'!G21</f>
        <v>44.125</v>
      </c>
      <c r="H21" s="182" t="str">
        <f>+'Sapan veya Aykırı Değer'!H21</f>
        <v/>
      </c>
      <c r="I21" s="182" t="str">
        <f>+'Sapan veya Aykırı Değer'!I21</f>
        <v/>
      </c>
      <c r="J21" s="182" t="str">
        <f>+'Sapan veya Aykırı Değer'!J21</f>
        <v/>
      </c>
      <c r="K21" s="182" t="str">
        <f>+'Sapan veya Aykırı Değer'!K21</f>
        <v/>
      </c>
      <c r="L21" s="182" t="str">
        <f>+'Sapan veya Aykırı Değer'!L21</f>
        <v/>
      </c>
      <c r="M21" s="131"/>
      <c r="O21" s="125" t="s">
        <v>87</v>
      </c>
      <c r="P21" s="100">
        <f>IF(O21="","",COUNTA($O$12:O21))</f>
        <v>10</v>
      </c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2"/>
      <c r="AC21" s="125" t="s">
        <v>87</v>
      </c>
      <c r="AD21" s="100">
        <f>IF(AC21="","",COUNTA($AC$12:AC21))</f>
        <v>10</v>
      </c>
      <c r="AE21" s="131"/>
      <c r="AF21" s="131"/>
      <c r="AG21" s="131"/>
      <c r="AH21" s="131"/>
      <c r="AI21" s="132"/>
      <c r="AJ21" s="131"/>
      <c r="AK21" s="131"/>
      <c r="AL21" s="131"/>
      <c r="AM21" s="131"/>
      <c r="AN21" s="131"/>
      <c r="AO21" s="132"/>
    </row>
    <row r="22" spans="1:41" s="8" customFormat="1" ht="24" customHeight="1" x14ac:dyDescent="0.2">
      <c r="A22" s="125"/>
      <c r="B22" s="141" t="str">
        <f>IF(A22="","",COUNTA($A$12:A22))</f>
        <v/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O22" s="125"/>
      <c r="P22" s="100" t="str">
        <f>IF(O22="","",COUNTA($O$12:O22))</f>
        <v/>
      </c>
      <c r="Q22" s="131"/>
      <c r="R22" s="131"/>
      <c r="S22" s="131"/>
      <c r="T22" s="131"/>
      <c r="U22" s="132"/>
      <c r="V22" s="131"/>
      <c r="W22" s="131"/>
      <c r="X22" s="131"/>
      <c r="Y22" s="131"/>
      <c r="Z22" s="131"/>
      <c r="AA22" s="132"/>
      <c r="AC22" s="125"/>
      <c r="AD22" s="100" t="str">
        <f>IF(AC22="","",COUNTA($AC$12:AC22))</f>
        <v/>
      </c>
      <c r="AE22" s="131"/>
      <c r="AF22" s="131"/>
      <c r="AG22" s="131"/>
      <c r="AH22" s="131"/>
      <c r="AI22" s="132"/>
      <c r="AJ22" s="131"/>
      <c r="AK22" s="131"/>
      <c r="AL22" s="131"/>
      <c r="AM22" s="131"/>
      <c r="AN22" s="131"/>
      <c r="AO22" s="132"/>
    </row>
    <row r="23" spans="1:41" s="8" customFormat="1" ht="24" customHeight="1" x14ac:dyDescent="0.2">
      <c r="A23" s="125"/>
      <c r="B23" s="141" t="str">
        <f>IF(A23="","",COUNTA($A$12:A23))</f>
        <v/>
      </c>
      <c r="C23" s="131"/>
      <c r="D23" s="132"/>
      <c r="E23" s="131"/>
      <c r="F23" s="131"/>
      <c r="G23" s="131"/>
      <c r="H23" s="131"/>
      <c r="I23" s="131"/>
      <c r="J23" s="131"/>
      <c r="K23" s="131"/>
      <c r="L23" s="131"/>
      <c r="M23" s="132"/>
      <c r="O23" s="125"/>
      <c r="P23" s="100" t="str">
        <f>IF(O23="","",COUNTA($O$12:O23))</f>
        <v/>
      </c>
      <c r="Q23" s="131"/>
      <c r="R23" s="131"/>
      <c r="S23" s="131"/>
      <c r="T23" s="131"/>
      <c r="U23" s="132"/>
      <c r="V23" s="131"/>
      <c r="W23" s="131"/>
      <c r="X23" s="131"/>
      <c r="Y23" s="131"/>
      <c r="Z23" s="131"/>
      <c r="AA23" s="132"/>
      <c r="AC23" s="125"/>
      <c r="AD23" s="100" t="str">
        <f>IF(AC23="","",COUNTA($AC$12:AC23))</f>
        <v/>
      </c>
      <c r="AE23" s="131"/>
      <c r="AF23" s="131"/>
      <c r="AG23" s="131"/>
      <c r="AH23" s="131"/>
      <c r="AI23" s="132"/>
      <c r="AJ23" s="131"/>
      <c r="AK23" s="131"/>
      <c r="AL23" s="131"/>
      <c r="AM23" s="131"/>
      <c r="AN23" s="131"/>
      <c r="AO23" s="132"/>
    </row>
    <row r="24" spans="1:41" s="8" customFormat="1" ht="24" customHeight="1" x14ac:dyDescent="0.2">
      <c r="A24" s="125"/>
      <c r="B24" s="141" t="str">
        <f>IF(A24="","",COUNTA($A$12:A24))</f>
        <v/>
      </c>
      <c r="C24" s="131"/>
      <c r="D24" s="132"/>
      <c r="E24" s="131"/>
      <c r="F24" s="131"/>
      <c r="G24" s="131"/>
      <c r="H24" s="131"/>
      <c r="I24" s="131"/>
      <c r="J24" s="131"/>
      <c r="K24" s="131"/>
      <c r="L24" s="131"/>
      <c r="M24" s="132"/>
      <c r="O24" s="125"/>
      <c r="P24" s="100" t="str">
        <f>IF(O24="","",COUNTA($O$12:O24))</f>
        <v/>
      </c>
      <c r="Q24" s="131"/>
      <c r="R24" s="131"/>
      <c r="S24" s="131"/>
      <c r="T24" s="131"/>
      <c r="U24" s="132"/>
      <c r="V24" s="131"/>
      <c r="W24" s="131"/>
      <c r="X24" s="131"/>
      <c r="Y24" s="131"/>
      <c r="Z24" s="131"/>
      <c r="AA24" s="132"/>
      <c r="AC24" s="125"/>
      <c r="AD24" s="100" t="str">
        <f>IF(AC24="","",COUNTA($AC$12:AC24))</f>
        <v/>
      </c>
      <c r="AE24" s="131"/>
      <c r="AF24" s="131"/>
      <c r="AG24" s="131"/>
      <c r="AH24" s="131"/>
      <c r="AI24" s="132"/>
      <c r="AJ24" s="131"/>
      <c r="AK24" s="131"/>
      <c r="AL24" s="131"/>
      <c r="AM24" s="131"/>
      <c r="AN24" s="131"/>
      <c r="AO24" s="132"/>
    </row>
    <row r="25" spans="1:41" s="8" customFormat="1" ht="24" customHeight="1" x14ac:dyDescent="0.2">
      <c r="A25" s="125"/>
      <c r="B25" s="141" t="str">
        <f>IF(A25="","",COUNTA($A$12:A25))</f>
        <v/>
      </c>
      <c r="C25" s="131"/>
      <c r="D25" s="132"/>
      <c r="E25" s="131"/>
      <c r="F25" s="131"/>
      <c r="G25" s="131"/>
      <c r="H25" s="131"/>
      <c r="I25" s="131"/>
      <c r="J25" s="131"/>
      <c r="K25" s="131"/>
      <c r="L25" s="131"/>
      <c r="M25" s="132"/>
      <c r="O25" s="125"/>
      <c r="P25" s="100" t="str">
        <f>IF(O25="","",COUNTA($O$12:O25))</f>
        <v/>
      </c>
      <c r="Q25" s="131"/>
      <c r="R25" s="131"/>
      <c r="S25" s="131"/>
      <c r="T25" s="131"/>
      <c r="U25" s="132"/>
      <c r="V25" s="131"/>
      <c r="W25" s="131"/>
      <c r="X25" s="131"/>
      <c r="Y25" s="131"/>
      <c r="Z25" s="131"/>
      <c r="AA25" s="132"/>
      <c r="AC25" s="125"/>
      <c r="AD25" s="100" t="str">
        <f>IF(AC25="","",COUNTA($AC$12:AC25))</f>
        <v/>
      </c>
      <c r="AE25" s="131"/>
      <c r="AF25" s="131"/>
      <c r="AG25" s="131"/>
      <c r="AH25" s="131"/>
      <c r="AI25" s="132"/>
      <c r="AJ25" s="131"/>
      <c r="AK25" s="131"/>
      <c r="AL25" s="131"/>
      <c r="AM25" s="131"/>
      <c r="AN25" s="131"/>
      <c r="AO25" s="132"/>
    </row>
    <row r="26" spans="1:41" s="8" customFormat="1" ht="24" customHeight="1" x14ac:dyDescent="0.2">
      <c r="A26" s="125"/>
      <c r="B26" s="141" t="str">
        <f>IF(A26="","",COUNTA($A$12:A26))</f>
        <v/>
      </c>
      <c r="C26" s="131"/>
      <c r="D26" s="132"/>
      <c r="E26" s="131"/>
      <c r="F26" s="131"/>
      <c r="G26" s="131"/>
      <c r="H26" s="131"/>
      <c r="I26" s="131"/>
      <c r="J26" s="131"/>
      <c r="K26" s="131"/>
      <c r="L26" s="131"/>
      <c r="M26" s="132"/>
      <c r="O26" s="125"/>
      <c r="P26" s="100" t="str">
        <f>IF(O26="","",COUNTA($O$12:O26))</f>
        <v/>
      </c>
      <c r="Q26" s="131"/>
      <c r="R26" s="131"/>
      <c r="S26" s="131"/>
      <c r="T26" s="131"/>
      <c r="U26" s="132"/>
      <c r="V26" s="131"/>
      <c r="W26" s="131"/>
      <c r="X26" s="131"/>
      <c r="Y26" s="131"/>
      <c r="Z26" s="131"/>
      <c r="AA26" s="132"/>
      <c r="AC26" s="125"/>
      <c r="AD26" s="100" t="str">
        <f>IF(AC26="","",COUNTA($AC$12:AC26))</f>
        <v/>
      </c>
      <c r="AE26" s="131"/>
      <c r="AF26" s="131"/>
      <c r="AG26" s="131"/>
      <c r="AH26" s="131"/>
      <c r="AI26" s="132"/>
      <c r="AJ26" s="131"/>
      <c r="AK26" s="131"/>
      <c r="AL26" s="131"/>
      <c r="AM26" s="131"/>
      <c r="AN26" s="131"/>
      <c r="AO26" s="132"/>
    </row>
    <row r="27" spans="1:41" s="8" customFormat="1" ht="24" customHeight="1" x14ac:dyDescent="0.2">
      <c r="A27" s="125"/>
      <c r="B27" s="141" t="str">
        <f>IF(A27="","",COUNTA($A$12:A27))</f>
        <v/>
      </c>
      <c r="C27" s="131"/>
      <c r="D27" s="132"/>
      <c r="E27" s="131"/>
      <c r="F27" s="131"/>
      <c r="G27" s="131"/>
      <c r="H27" s="131"/>
      <c r="I27" s="131"/>
      <c r="J27" s="131"/>
      <c r="K27" s="131"/>
      <c r="L27" s="131"/>
      <c r="M27" s="132"/>
      <c r="O27" s="125"/>
      <c r="P27" s="100" t="str">
        <f>IF(O27="","",COUNTA($O$12:O27))</f>
        <v/>
      </c>
      <c r="Q27" s="131"/>
      <c r="R27" s="131"/>
      <c r="S27" s="131"/>
      <c r="T27" s="131"/>
      <c r="U27" s="132"/>
      <c r="V27" s="131"/>
      <c r="W27" s="131"/>
      <c r="X27" s="131"/>
      <c r="Y27" s="131"/>
      <c r="Z27" s="131"/>
      <c r="AA27" s="132"/>
      <c r="AC27" s="125"/>
      <c r="AD27" s="100" t="str">
        <f>IF(AC27="","",COUNTA($AC$12:AC27))</f>
        <v/>
      </c>
      <c r="AE27" s="131"/>
      <c r="AF27" s="131"/>
      <c r="AG27" s="131"/>
      <c r="AH27" s="131"/>
      <c r="AI27" s="132"/>
      <c r="AJ27" s="131"/>
      <c r="AK27" s="131"/>
      <c r="AL27" s="131"/>
      <c r="AM27" s="131"/>
      <c r="AN27" s="131"/>
      <c r="AO27" s="132"/>
    </row>
    <row r="28" spans="1:41" s="8" customFormat="1" ht="24" customHeight="1" x14ac:dyDescent="0.2">
      <c r="A28" s="125"/>
      <c r="B28" s="141" t="str">
        <f>IF(A28="","",COUNTA($A$12:A28))</f>
        <v/>
      </c>
      <c r="C28" s="131"/>
      <c r="D28" s="132"/>
      <c r="E28" s="131"/>
      <c r="F28" s="131"/>
      <c r="G28" s="131"/>
      <c r="H28" s="131"/>
      <c r="I28" s="131"/>
      <c r="J28" s="131"/>
      <c r="K28" s="131"/>
      <c r="L28" s="131"/>
      <c r="M28" s="132"/>
      <c r="O28" s="125"/>
      <c r="P28" s="100" t="str">
        <f>IF(O28="","",COUNTA($O$12:O28))</f>
        <v/>
      </c>
      <c r="Q28" s="131"/>
      <c r="R28" s="131"/>
      <c r="S28" s="131"/>
      <c r="T28" s="131"/>
      <c r="U28" s="132"/>
      <c r="V28" s="131"/>
      <c r="W28" s="131"/>
      <c r="X28" s="131"/>
      <c r="Y28" s="131"/>
      <c r="Z28" s="131"/>
      <c r="AA28" s="132"/>
      <c r="AC28" s="125"/>
      <c r="AD28" s="100" t="str">
        <f>IF(AC28="","",COUNTA($AC$12:AC28))</f>
        <v/>
      </c>
      <c r="AE28" s="131"/>
      <c r="AF28" s="131"/>
      <c r="AG28" s="131"/>
      <c r="AH28" s="131"/>
      <c r="AI28" s="132"/>
      <c r="AJ28" s="131"/>
      <c r="AK28" s="131"/>
      <c r="AL28" s="131"/>
      <c r="AM28" s="131"/>
      <c r="AN28" s="131"/>
      <c r="AO28" s="132"/>
    </row>
    <row r="29" spans="1:41" s="8" customFormat="1" ht="24" customHeight="1" x14ac:dyDescent="0.2">
      <c r="A29" s="125"/>
      <c r="B29" s="141" t="str">
        <f>IF(A29="","",COUNTA($A$12:A29))</f>
        <v/>
      </c>
      <c r="C29" s="131"/>
      <c r="D29" s="132"/>
      <c r="E29" s="131"/>
      <c r="F29" s="131"/>
      <c r="G29" s="131"/>
      <c r="H29" s="131"/>
      <c r="I29" s="131"/>
      <c r="J29" s="131"/>
      <c r="K29" s="131"/>
      <c r="L29" s="131"/>
      <c r="M29" s="132"/>
      <c r="O29" s="125"/>
      <c r="P29" s="100" t="str">
        <f>IF(O29="","",COUNTA($O$12:O29))</f>
        <v/>
      </c>
      <c r="Q29" s="131"/>
      <c r="R29" s="131"/>
      <c r="S29" s="131"/>
      <c r="T29" s="131"/>
      <c r="U29" s="132"/>
      <c r="V29" s="131"/>
      <c r="W29" s="131"/>
      <c r="X29" s="131"/>
      <c r="Y29" s="131"/>
      <c r="Z29" s="131"/>
      <c r="AA29" s="132"/>
      <c r="AC29" s="125"/>
      <c r="AD29" s="100" t="str">
        <f>IF(AC29="","",COUNTA($AC$12:AC29))</f>
        <v/>
      </c>
      <c r="AE29" s="131"/>
      <c r="AF29" s="131"/>
      <c r="AG29" s="131"/>
      <c r="AH29" s="131"/>
      <c r="AI29" s="132"/>
      <c r="AJ29" s="131"/>
      <c r="AK29" s="131"/>
      <c r="AL29" s="131"/>
      <c r="AM29" s="131"/>
      <c r="AN29" s="131"/>
      <c r="AO29" s="132"/>
    </row>
    <row r="30" spans="1:41" s="8" customFormat="1" ht="24" customHeight="1" x14ac:dyDescent="0.2">
      <c r="A30" s="125"/>
      <c r="B30" s="141" t="str">
        <f>IF(A30="","",COUNTA($A$12:A30))</f>
        <v/>
      </c>
      <c r="C30" s="131"/>
      <c r="D30" s="132"/>
      <c r="E30" s="131"/>
      <c r="F30" s="131"/>
      <c r="G30" s="131"/>
      <c r="H30" s="131"/>
      <c r="I30" s="131"/>
      <c r="J30" s="131"/>
      <c r="K30" s="131"/>
      <c r="L30" s="131"/>
      <c r="M30" s="132"/>
      <c r="O30" s="125"/>
      <c r="P30" s="100" t="str">
        <f>IF(O30="","",COUNTA($O$12:O30))</f>
        <v/>
      </c>
      <c r="Q30" s="131"/>
      <c r="R30" s="131"/>
      <c r="S30" s="131"/>
      <c r="T30" s="131"/>
      <c r="U30" s="132"/>
      <c r="V30" s="131"/>
      <c r="W30" s="131"/>
      <c r="X30" s="131"/>
      <c r="Y30" s="131"/>
      <c r="Z30" s="131"/>
      <c r="AA30" s="132"/>
      <c r="AC30" s="125"/>
      <c r="AD30" s="100" t="str">
        <f>IF(AC30="","",COUNTA($AC$12:AC30))</f>
        <v/>
      </c>
      <c r="AE30" s="131"/>
      <c r="AF30" s="131"/>
      <c r="AG30" s="131"/>
      <c r="AH30" s="131"/>
      <c r="AI30" s="132"/>
      <c r="AJ30" s="131"/>
      <c r="AK30" s="131"/>
      <c r="AL30" s="131"/>
      <c r="AM30" s="131"/>
      <c r="AN30" s="131"/>
      <c r="AO30" s="132"/>
    </row>
    <row r="31" spans="1:41" s="8" customFormat="1" ht="24" customHeight="1" x14ac:dyDescent="0.2">
      <c r="A31" s="125"/>
      <c r="B31" s="141" t="str">
        <f>IF(A31="","",COUNTA($A$12:A31))</f>
        <v/>
      </c>
      <c r="C31" s="131"/>
      <c r="D31" s="132"/>
      <c r="E31" s="131"/>
      <c r="F31" s="131"/>
      <c r="G31" s="131"/>
      <c r="H31" s="131"/>
      <c r="I31" s="131"/>
      <c r="J31" s="131"/>
      <c r="K31" s="131"/>
      <c r="L31" s="131"/>
      <c r="M31" s="132"/>
      <c r="O31" s="125"/>
      <c r="P31" s="100" t="str">
        <f>IF(O31="","",COUNTA($O$12:O31))</f>
        <v/>
      </c>
      <c r="Q31" s="131"/>
      <c r="R31" s="131"/>
      <c r="S31" s="131"/>
      <c r="T31" s="131"/>
      <c r="U31" s="132"/>
      <c r="V31" s="131"/>
      <c r="W31" s="131"/>
      <c r="X31" s="131"/>
      <c r="Y31" s="131"/>
      <c r="Z31" s="131"/>
      <c r="AA31" s="132"/>
      <c r="AC31" s="125"/>
      <c r="AD31" s="100" t="str">
        <f>IF(AC31="","",COUNTA($AC$12:AC31))</f>
        <v/>
      </c>
      <c r="AE31" s="131"/>
      <c r="AF31" s="131"/>
      <c r="AG31" s="131"/>
      <c r="AH31" s="131"/>
      <c r="AI31" s="132"/>
      <c r="AJ31" s="131"/>
      <c r="AK31" s="131"/>
      <c r="AL31" s="131"/>
      <c r="AM31" s="131"/>
      <c r="AN31" s="131"/>
      <c r="AO31" s="132"/>
    </row>
    <row r="32" spans="1:41" s="8" customFormat="1" ht="24" customHeight="1" x14ac:dyDescent="0.2">
      <c r="A32" s="125"/>
      <c r="B32" s="141" t="str">
        <f>IF(A32="","",COUNTA($A$12:A32))</f>
        <v/>
      </c>
      <c r="C32" s="131"/>
      <c r="D32" s="132"/>
      <c r="E32" s="131"/>
      <c r="F32" s="131"/>
      <c r="G32" s="131"/>
      <c r="H32" s="131"/>
      <c r="I32" s="131"/>
      <c r="J32" s="131"/>
      <c r="K32" s="131"/>
      <c r="L32" s="131"/>
      <c r="M32" s="132"/>
      <c r="O32" s="125"/>
      <c r="P32" s="100" t="str">
        <f>IF(O32="","",COUNTA($O$12:O32))</f>
        <v/>
      </c>
      <c r="Q32" s="131"/>
      <c r="R32" s="131"/>
      <c r="S32" s="131"/>
      <c r="T32" s="131"/>
      <c r="U32" s="132"/>
      <c r="V32" s="131"/>
      <c r="W32" s="131"/>
      <c r="X32" s="131"/>
      <c r="Y32" s="131"/>
      <c r="Z32" s="131"/>
      <c r="AA32" s="132"/>
      <c r="AC32" s="125"/>
      <c r="AD32" s="100" t="str">
        <f>IF(AC32="","",COUNTA($AC$12:AC32))</f>
        <v/>
      </c>
      <c r="AE32" s="131"/>
      <c r="AF32" s="131"/>
      <c r="AG32" s="131"/>
      <c r="AH32" s="131"/>
      <c r="AI32" s="132"/>
      <c r="AJ32" s="131"/>
      <c r="AK32" s="131"/>
      <c r="AL32" s="131"/>
      <c r="AM32" s="131"/>
      <c r="AN32" s="131"/>
      <c r="AO32" s="132"/>
    </row>
    <row r="33" spans="1:41" s="8" customFormat="1" ht="24" customHeight="1" x14ac:dyDescent="0.2">
      <c r="A33" s="125"/>
      <c r="B33" s="141" t="str">
        <f>IF(A33="","",COUNTA($A$12:A33))</f>
        <v/>
      </c>
      <c r="C33" s="131"/>
      <c r="D33" s="132"/>
      <c r="E33" s="131"/>
      <c r="F33" s="131"/>
      <c r="G33" s="131"/>
      <c r="H33" s="131"/>
      <c r="I33" s="131"/>
      <c r="J33" s="131"/>
      <c r="K33" s="131"/>
      <c r="L33" s="131"/>
      <c r="M33" s="132"/>
      <c r="O33" s="125"/>
      <c r="P33" s="100" t="str">
        <f>IF(O33="","",COUNTA($O$12:O33))</f>
        <v/>
      </c>
      <c r="Q33" s="131"/>
      <c r="R33" s="131"/>
      <c r="S33" s="131"/>
      <c r="T33" s="131"/>
      <c r="U33" s="132"/>
      <c r="V33" s="131"/>
      <c r="W33" s="131"/>
      <c r="X33" s="131"/>
      <c r="Y33" s="131"/>
      <c r="Z33" s="131"/>
      <c r="AA33" s="132"/>
      <c r="AC33" s="125"/>
      <c r="AD33" s="100" t="str">
        <f>IF(AC33="","",COUNTA($AC$12:AC33))</f>
        <v/>
      </c>
      <c r="AE33" s="131"/>
      <c r="AF33" s="131"/>
      <c r="AG33" s="131"/>
      <c r="AH33" s="131"/>
      <c r="AI33" s="132"/>
      <c r="AJ33" s="131"/>
      <c r="AK33" s="131"/>
      <c r="AL33" s="131"/>
      <c r="AM33" s="131"/>
      <c r="AN33" s="131"/>
      <c r="AO33" s="132"/>
    </row>
    <row r="34" spans="1:41" s="8" customFormat="1" ht="24" customHeight="1" x14ac:dyDescent="0.2">
      <c r="A34" s="125"/>
      <c r="B34" s="141" t="str">
        <f>IF(A34="","",COUNTA($A$12:A34))</f>
        <v/>
      </c>
      <c r="C34" s="131"/>
      <c r="D34" s="132"/>
      <c r="E34" s="131"/>
      <c r="F34" s="131"/>
      <c r="G34" s="131"/>
      <c r="H34" s="131"/>
      <c r="I34" s="131"/>
      <c r="J34" s="131"/>
      <c r="K34" s="131"/>
      <c r="L34" s="131"/>
      <c r="M34" s="132"/>
      <c r="O34" s="125"/>
      <c r="P34" s="100" t="str">
        <f>IF(O34="","",COUNTA($O$12:O34))</f>
        <v/>
      </c>
      <c r="Q34" s="131"/>
      <c r="R34" s="131"/>
      <c r="S34" s="131"/>
      <c r="T34" s="131"/>
      <c r="U34" s="132"/>
      <c r="V34" s="131"/>
      <c r="W34" s="131"/>
      <c r="X34" s="131"/>
      <c r="Y34" s="131"/>
      <c r="Z34" s="131"/>
      <c r="AA34" s="132"/>
      <c r="AC34" s="125"/>
      <c r="AD34" s="100" t="str">
        <f>IF(AC34="","",COUNTA($AC$12:AC34))</f>
        <v/>
      </c>
      <c r="AE34" s="131"/>
      <c r="AF34" s="131"/>
      <c r="AG34" s="131"/>
      <c r="AH34" s="131"/>
      <c r="AI34" s="132"/>
      <c r="AJ34" s="131"/>
      <c r="AK34" s="131"/>
      <c r="AL34" s="131"/>
      <c r="AM34" s="131"/>
      <c r="AN34" s="131"/>
      <c r="AO34" s="132"/>
    </row>
    <row r="35" spans="1:41" s="8" customFormat="1" ht="24" customHeight="1" x14ac:dyDescent="0.2">
      <c r="A35" s="270" t="s">
        <v>116</v>
      </c>
      <c r="B35" s="271"/>
      <c r="C35" s="184">
        <f>IF('Sapan veya Aykırı Değer'!C35="","",+'Sapan veya Aykırı Değer'!C35)</f>
        <v>45</v>
      </c>
      <c r="D35" s="184">
        <f>IF('Sapan veya Aykırı Değer'!D35="","",+'Sapan veya Aykırı Değer'!D35)</f>
        <v>44.125</v>
      </c>
      <c r="E35" s="184">
        <f>IF('Sapan veya Aykırı Değer'!E35="","",+'Sapan veya Aykırı Değer'!E35)</f>
        <v>39.90625</v>
      </c>
      <c r="F35" s="184">
        <f>IF('Sapan veya Aykırı Değer'!F35="","",+'Sapan veya Aykırı Değer'!F35)</f>
        <v>44.5625</v>
      </c>
      <c r="G35" s="184">
        <f>IF('Sapan veya Aykırı Değer'!G35="","",+'Sapan veya Aykırı Değer'!G35)</f>
        <v>41.375</v>
      </c>
      <c r="H35" s="184" t="str">
        <f>IF('Sapan veya Aykırı Değer'!H35="","",+'Sapan veya Aykırı Değer'!H35)</f>
        <v/>
      </c>
      <c r="I35" s="184" t="str">
        <f>IF('Sapan veya Aykırı Değer'!I35="","",+'Sapan veya Aykırı Değer'!I35)</f>
        <v/>
      </c>
      <c r="J35" s="184" t="str">
        <f>IF('Sapan veya Aykırı Değer'!J35="","",+'Sapan veya Aykırı Değer'!J35)</f>
        <v/>
      </c>
      <c r="K35" s="184" t="str">
        <f>IF('Sapan veya Aykırı Değer'!K35="","",+'Sapan veya Aykırı Değer'!K35)</f>
        <v/>
      </c>
      <c r="L35" s="184" t="str">
        <f>IF('Sapan veya Aykırı Değer'!L35="","",+'Sapan veya Aykırı Değer'!L35)</f>
        <v/>
      </c>
      <c r="M35" s="132"/>
      <c r="O35" s="125"/>
      <c r="P35" s="100" t="str">
        <f>IF(O35="","",COUNTA($O$12:O35))</f>
        <v/>
      </c>
      <c r="Q35" s="131"/>
      <c r="R35" s="131"/>
      <c r="S35" s="131"/>
      <c r="T35" s="131"/>
      <c r="U35" s="132"/>
      <c r="V35" s="131"/>
      <c r="W35" s="131"/>
      <c r="X35" s="131"/>
      <c r="Y35" s="131"/>
      <c r="Z35" s="131"/>
      <c r="AA35" s="132"/>
      <c r="AC35" s="125"/>
      <c r="AD35" s="100" t="str">
        <f>IF(AC35="","",COUNTA($AC$12:AC35))</f>
        <v/>
      </c>
      <c r="AE35" s="131"/>
      <c r="AF35" s="131"/>
      <c r="AG35" s="131"/>
      <c r="AH35" s="131"/>
      <c r="AI35" s="132"/>
      <c r="AJ35" s="131"/>
      <c r="AK35" s="131"/>
      <c r="AL35" s="131"/>
      <c r="AM35" s="131"/>
      <c r="AN35" s="131"/>
      <c r="AO35" s="132"/>
    </row>
    <row r="36" spans="1:41" s="8" customFormat="1" ht="24" customHeight="1" x14ac:dyDescent="0.2">
      <c r="A36" s="272" t="s">
        <v>80</v>
      </c>
      <c r="B36" s="273"/>
      <c r="C36" s="126">
        <f t="shared" ref="C36:L36" si="3">COUNT(C12:C34)</f>
        <v>10</v>
      </c>
      <c r="D36" s="126">
        <f t="shared" si="3"/>
        <v>10</v>
      </c>
      <c r="E36" s="126">
        <f>COUNT(E12:E34)</f>
        <v>10</v>
      </c>
      <c r="F36" s="126">
        <f t="shared" si="3"/>
        <v>10</v>
      </c>
      <c r="G36" s="126">
        <f t="shared" si="3"/>
        <v>10</v>
      </c>
      <c r="H36" s="126">
        <f t="shared" si="3"/>
        <v>0</v>
      </c>
      <c r="I36" s="126">
        <f t="shared" si="3"/>
        <v>0</v>
      </c>
      <c r="J36" s="126">
        <f t="shared" si="3"/>
        <v>0</v>
      </c>
      <c r="K36" s="126">
        <f t="shared" si="3"/>
        <v>0</v>
      </c>
      <c r="L36" s="126">
        <f t="shared" si="3"/>
        <v>0</v>
      </c>
      <c r="M36" s="163">
        <f>IF(C37="","",COUNT(C37:L37))</f>
        <v>5</v>
      </c>
      <c r="O36" s="274" t="str">
        <f>+$A$36</f>
        <v>Deney adedi (n)</v>
      </c>
      <c r="P36" s="275"/>
      <c r="Q36" s="114" t="str">
        <f t="shared" ref="Q36" si="4">IF(Q12="","",COUNT(Q12:Q35))</f>
        <v/>
      </c>
      <c r="R36" s="114" t="str">
        <f t="shared" ref="R36" si="5">IF(R12="","",COUNT(R12:R35))</f>
        <v/>
      </c>
      <c r="S36" s="114" t="str">
        <f t="shared" ref="S36" si="6">IF(S12="","",COUNT(S12:S35))</f>
        <v/>
      </c>
      <c r="T36" s="114" t="str">
        <f t="shared" ref="T36" si="7">IF(T12="","",COUNT(T12:T35))</f>
        <v/>
      </c>
      <c r="U36" s="114" t="str">
        <f t="shared" ref="U36" si="8">IF(U12="","",COUNT(U12:U35))</f>
        <v/>
      </c>
      <c r="V36" s="114" t="str">
        <f t="shared" ref="V36" si="9">IF(V12="","",COUNT(V12:V35))</f>
        <v/>
      </c>
      <c r="W36" s="114" t="str">
        <f t="shared" ref="W36" si="10">IF(W12="","",COUNT(W12:W35))</f>
        <v/>
      </c>
      <c r="X36" s="114" t="str">
        <f>IF(X12="","",COUNT(X12:X35))</f>
        <v/>
      </c>
      <c r="Y36" s="114" t="str">
        <f>IF(Y12="","",COUNT(Y12:Y35))</f>
        <v/>
      </c>
      <c r="Z36" s="114"/>
      <c r="AA36" s="163" t="str">
        <f>IF(Q37="","",COUNT(Q37:Y37))</f>
        <v/>
      </c>
      <c r="AC36" s="274" t="str">
        <f>+$A$36</f>
        <v>Deney adedi (n)</v>
      </c>
      <c r="AD36" s="275"/>
      <c r="AE36" s="114" t="str">
        <f t="shared" ref="AE36" si="11">IF(AE12="","",COUNT(AE12:AE35))</f>
        <v/>
      </c>
      <c r="AF36" s="114" t="str">
        <f t="shared" ref="AF36" si="12">IF(AF12="","",COUNT(AF12:AF35))</f>
        <v/>
      </c>
      <c r="AG36" s="114" t="str">
        <f t="shared" ref="AG36" si="13">IF(AG12="","",COUNT(AG12:AG35))</f>
        <v/>
      </c>
      <c r="AH36" s="114" t="str">
        <f t="shared" ref="AH36" si="14">IF(AH12="","",COUNT(AH12:AH35))</f>
        <v/>
      </c>
      <c r="AI36" s="114" t="str">
        <f t="shared" ref="AI36" si="15">IF(AI12="","",COUNT(AI12:AI35))</f>
        <v/>
      </c>
      <c r="AJ36" s="114" t="str">
        <f t="shared" ref="AJ36" si="16">IF(AJ12="","",COUNT(AJ12:AJ35))</f>
        <v/>
      </c>
      <c r="AK36" s="114" t="str">
        <f t="shared" ref="AK36" si="17">IF(AK12="","",COUNT(AK12:AK35))</f>
        <v/>
      </c>
      <c r="AL36" s="114" t="str">
        <f>IF(AL12="","",COUNT(AL12:AL35))</f>
        <v/>
      </c>
      <c r="AM36" s="114" t="str">
        <f>IF(AM12="","",COUNT(AM12:AM35))</f>
        <v/>
      </c>
      <c r="AN36" s="114"/>
      <c r="AO36" s="163" t="str">
        <f>IF(AE37="","",COUNT(AE37:AM37))</f>
        <v/>
      </c>
    </row>
    <row r="37" spans="1:41" s="8" customFormat="1" ht="24" customHeight="1" x14ac:dyDescent="0.2">
      <c r="A37" s="276" t="s">
        <v>98</v>
      </c>
      <c r="B37" s="276"/>
      <c r="C37" s="181">
        <f>IF(SUM(C12:C21)=0,"",AVERAGE(C12:C21))</f>
        <v>43.646875000000001</v>
      </c>
      <c r="D37" s="181">
        <f t="shared" ref="D37:L37" si="18">IF(SUM(D12:D21)=0,"",AVERAGE(D12:D21))</f>
        <v>42.893749999999997</v>
      </c>
      <c r="E37" s="181">
        <f t="shared" si="18"/>
        <v>42.671875</v>
      </c>
      <c r="F37" s="181">
        <f t="shared" si="18"/>
        <v>42.831249999999997</v>
      </c>
      <c r="G37" s="181">
        <f t="shared" si="18"/>
        <v>43.40625</v>
      </c>
      <c r="H37" s="181" t="str">
        <f t="shared" si="18"/>
        <v/>
      </c>
      <c r="I37" s="181" t="str">
        <f t="shared" si="18"/>
        <v/>
      </c>
      <c r="J37" s="181" t="str">
        <f t="shared" si="18"/>
        <v/>
      </c>
      <c r="K37" s="181" t="str">
        <f t="shared" si="18"/>
        <v/>
      </c>
      <c r="L37" s="181" t="str">
        <f t="shared" si="18"/>
        <v/>
      </c>
      <c r="M37" s="165">
        <f>IF(C37="","",AVERAGE(C37:L37))</f>
        <v>43.089999999999996</v>
      </c>
      <c r="O37" s="274" t="str">
        <f>+$A$37</f>
        <v>Ortalama (Xort) :</v>
      </c>
      <c r="P37" s="275"/>
      <c r="Q37" s="111" t="str">
        <f t="shared" ref="Q37:W37" si="19">IF(SUM(Q12:Q35)=0,"",AVERAGE(Q12:Q35))</f>
        <v/>
      </c>
      <c r="R37" s="111" t="str">
        <f t="shared" si="19"/>
        <v/>
      </c>
      <c r="S37" s="111" t="str">
        <f t="shared" si="19"/>
        <v/>
      </c>
      <c r="T37" s="111" t="str">
        <f t="shared" si="19"/>
        <v/>
      </c>
      <c r="U37" s="111" t="str">
        <f t="shared" si="19"/>
        <v/>
      </c>
      <c r="V37" s="111" t="str">
        <f t="shared" si="19"/>
        <v/>
      </c>
      <c r="W37" s="111" t="str">
        <f t="shared" si="19"/>
        <v/>
      </c>
      <c r="X37" s="111" t="str">
        <f>IF(SUM(X12:X35)=0,"",AVERAGE(X12:X35))</f>
        <v/>
      </c>
      <c r="Y37" s="111" t="str">
        <f>IF(SUM(Y12:Y35)=0,"",AVERAGE(Y12:Y35))</f>
        <v/>
      </c>
      <c r="Z37" s="111"/>
      <c r="AA37" s="164" t="str">
        <f>IF(Q37="","",AVERAGE(Q37:Y37))</f>
        <v/>
      </c>
      <c r="AC37" s="274" t="str">
        <f>+$A$37</f>
        <v>Ortalama (Xort) :</v>
      </c>
      <c r="AD37" s="275"/>
      <c r="AE37" s="111" t="str">
        <f t="shared" ref="AE37:AK37" si="20">IF(SUM(AE12:AE35)=0,"",AVERAGE(AE12:AE35))</f>
        <v/>
      </c>
      <c r="AF37" s="111" t="str">
        <f t="shared" si="20"/>
        <v/>
      </c>
      <c r="AG37" s="111" t="str">
        <f t="shared" si="20"/>
        <v/>
      </c>
      <c r="AH37" s="111" t="str">
        <f t="shared" si="20"/>
        <v/>
      </c>
      <c r="AI37" s="111" t="str">
        <f t="shared" si="20"/>
        <v/>
      </c>
      <c r="AJ37" s="111" t="str">
        <f t="shared" si="20"/>
        <v/>
      </c>
      <c r="AK37" s="111" t="str">
        <f t="shared" si="20"/>
        <v/>
      </c>
      <c r="AL37" s="111" t="str">
        <f>IF(SUM(AL12:AL35)=0,"",AVERAGE(AL12:AL35))</f>
        <v/>
      </c>
      <c r="AM37" s="111" t="str">
        <f>IF(SUM(AM12:AM35)=0,"",AVERAGE(AM12:AM35))</f>
        <v/>
      </c>
      <c r="AN37" s="111"/>
      <c r="AO37" s="164" t="str">
        <f>IF(AE37="","",AVERAGE(AE37:AM37))</f>
        <v/>
      </c>
    </row>
    <row r="38" spans="1:41" s="8" customFormat="1" ht="28.5" customHeight="1" x14ac:dyDescent="0.2">
      <c r="A38" s="254" t="s">
        <v>102</v>
      </c>
      <c r="B38" s="254"/>
      <c r="C38" s="181">
        <f>IF(SUM(C12:C21)=0,0,STDEV(C12:C21))</f>
        <v>0.85569603937704153</v>
      </c>
      <c r="D38" s="181">
        <f t="shared" ref="D38:L38" si="21">IF(SUM(D12:D21)=0,0,STDEV(D12:D21))</f>
        <v>0.7552191091185243</v>
      </c>
      <c r="E38" s="181">
        <f t="shared" si="21"/>
        <v>1.0868582477464319</v>
      </c>
      <c r="F38" s="181">
        <f t="shared" si="21"/>
        <v>0.97763621528892042</v>
      </c>
      <c r="G38" s="181">
        <f t="shared" si="21"/>
        <v>1.2392769229137879</v>
      </c>
      <c r="H38" s="181">
        <f t="shared" si="21"/>
        <v>0</v>
      </c>
      <c r="I38" s="181">
        <f t="shared" si="21"/>
        <v>0</v>
      </c>
      <c r="J38" s="181">
        <f t="shared" si="21"/>
        <v>0</v>
      </c>
      <c r="K38" s="181">
        <f t="shared" si="21"/>
        <v>0</v>
      </c>
      <c r="L38" s="181">
        <f t="shared" si="21"/>
        <v>0</v>
      </c>
      <c r="M38" s="165">
        <f>AVERAGE(C38:L38)</f>
        <v>0.49146865344447066</v>
      </c>
      <c r="O38" s="255" t="str">
        <f>+$A$38</f>
        <v>Personel Standart Sapma (sri) :</v>
      </c>
      <c r="P38" s="256"/>
      <c r="Q38" s="111">
        <f>IF(SUM(Q12:Q35)=0,0,STDEV(Q12:Q35))</f>
        <v>0</v>
      </c>
      <c r="R38" s="111">
        <f t="shared" ref="R38:Y38" si="22">IF(SUM(R12:R35)=0,0,STDEV(R12:R35))</f>
        <v>0</v>
      </c>
      <c r="S38" s="111">
        <f t="shared" si="22"/>
        <v>0</v>
      </c>
      <c r="T38" s="111">
        <f t="shared" si="22"/>
        <v>0</v>
      </c>
      <c r="U38" s="111">
        <f t="shared" si="22"/>
        <v>0</v>
      </c>
      <c r="V38" s="111">
        <f t="shared" si="22"/>
        <v>0</v>
      </c>
      <c r="W38" s="111">
        <f t="shared" si="22"/>
        <v>0</v>
      </c>
      <c r="X38" s="111">
        <f t="shared" si="22"/>
        <v>0</v>
      </c>
      <c r="Y38" s="111">
        <f t="shared" si="22"/>
        <v>0</v>
      </c>
      <c r="Z38" s="111">
        <f t="shared" ref="Z38" si="23">IF(SUM(Z12:Z35)=0,0,STDEV(Z12:Z35))</f>
        <v>0</v>
      </c>
      <c r="AA38" s="165">
        <f>AVERAGE(Q38:Y38)</f>
        <v>0</v>
      </c>
      <c r="AC38" s="257" t="str">
        <f>+$A$38</f>
        <v>Personel Standart Sapma (sri) :</v>
      </c>
      <c r="AD38" s="257"/>
      <c r="AE38" s="111">
        <f>IF(SUM(AE12:AE35)=0,0,STDEV(AE12:AE35))</f>
        <v>0</v>
      </c>
      <c r="AF38" s="111">
        <f t="shared" ref="AF38:AM38" si="24">IF(SUM(AF12:AF35)=0,0,STDEV(AF12:AF35))</f>
        <v>0</v>
      </c>
      <c r="AG38" s="111">
        <f t="shared" si="24"/>
        <v>0</v>
      </c>
      <c r="AH38" s="111">
        <f t="shared" si="24"/>
        <v>0</v>
      </c>
      <c r="AI38" s="111">
        <f t="shared" si="24"/>
        <v>0</v>
      </c>
      <c r="AJ38" s="111">
        <f t="shared" si="24"/>
        <v>0</v>
      </c>
      <c r="AK38" s="111">
        <f t="shared" si="24"/>
        <v>0</v>
      </c>
      <c r="AL38" s="111">
        <f t="shared" si="24"/>
        <v>0</v>
      </c>
      <c r="AM38" s="111">
        <f t="shared" si="24"/>
        <v>0</v>
      </c>
      <c r="AN38" s="111">
        <f t="shared" ref="AN38" si="25">IF(SUM(AN12:AN35)=0,0,STDEV(AN12:AN35))</f>
        <v>0</v>
      </c>
      <c r="AO38" s="165">
        <f>AVERAGE(AE38:AM38)</f>
        <v>0</v>
      </c>
    </row>
    <row r="39" spans="1:41" s="8" customFormat="1" ht="30.75" customHeight="1" x14ac:dyDescent="0.2">
      <c r="A39" s="254" t="s">
        <v>79</v>
      </c>
      <c r="B39" s="254"/>
      <c r="C39" s="129">
        <f>IF(C38=0,0,C38/SQRT(C36))</f>
        <v>0.27059484692165803</v>
      </c>
      <c r="D39" s="129">
        <f t="shared" ref="D39:K39" si="26">IF(D38=0,0,D38/SQRT(D36))</f>
        <v>0.23882125172977747</v>
      </c>
      <c r="E39" s="129">
        <f t="shared" si="26"/>
        <v>0.34369475566182911</v>
      </c>
      <c r="F39" s="129">
        <f t="shared" si="26"/>
        <v>0.30915571633797168</v>
      </c>
      <c r="G39" s="129">
        <f t="shared" si="26"/>
        <v>0.3918937728092482</v>
      </c>
      <c r="H39" s="129">
        <f t="shared" si="26"/>
        <v>0</v>
      </c>
      <c r="I39" s="129">
        <f t="shared" si="26"/>
        <v>0</v>
      </c>
      <c r="J39" s="129">
        <f t="shared" si="26"/>
        <v>0</v>
      </c>
      <c r="K39" s="129">
        <f t="shared" si="26"/>
        <v>0</v>
      </c>
      <c r="L39" s="129">
        <f t="shared" ref="L39" si="27">IF(L38=0,0,L38/SQRT(L36))</f>
        <v>0</v>
      </c>
      <c r="M39" s="165">
        <f>IF(M45="","",M45/SQRT(M36))</f>
        <v>0.44611264615067286</v>
      </c>
      <c r="O39" s="255" t="str">
        <f>+A39</f>
        <v>Standart Ölçüm Belirsizliği 
[s / Karekök (n)]</v>
      </c>
      <c r="P39" s="256"/>
      <c r="Q39" s="110">
        <f>IF(Q38=0,0,Q38/SQRT(Q36))</f>
        <v>0</v>
      </c>
      <c r="R39" s="110">
        <f t="shared" ref="R39" si="28">IF(R38=0,0,R38/SQRT(R36))</f>
        <v>0</v>
      </c>
      <c r="S39" s="110">
        <f t="shared" ref="S39" si="29">IF(S38=0,0,S38/SQRT(S36))</f>
        <v>0</v>
      </c>
      <c r="T39" s="110">
        <f t="shared" ref="T39" si="30">IF(T38=0,0,T38/SQRT(T36))</f>
        <v>0</v>
      </c>
      <c r="U39" s="110">
        <f t="shared" ref="U39" si="31">IF(U38=0,0,U38/SQRT(U36))</f>
        <v>0</v>
      </c>
      <c r="V39" s="110">
        <f t="shared" ref="V39" si="32">IF(V38=0,0,V38/SQRT(V36))</f>
        <v>0</v>
      </c>
      <c r="W39" s="110">
        <f t="shared" ref="W39" si="33">IF(W38=0,0,W38/SQRT(W36))</f>
        <v>0</v>
      </c>
      <c r="X39" s="110">
        <f t="shared" ref="X39" si="34">IF(X38=0,0,X38/SQRT(X36))</f>
        <v>0</v>
      </c>
      <c r="Y39" s="110">
        <f t="shared" ref="Y39:Z39" si="35">IF(Y38=0,0,Y38/SQRT(Y36))</f>
        <v>0</v>
      </c>
      <c r="Z39" s="110">
        <f t="shared" si="35"/>
        <v>0</v>
      </c>
      <c r="AA39" s="165" t="e">
        <f>IF(AA45="","",AA45/SQRT(AA36))</f>
        <v>#VALUE!</v>
      </c>
      <c r="AC39" s="257" t="str">
        <f>+A39</f>
        <v>Standart Ölçüm Belirsizliği 
[s / Karekök (n)]</v>
      </c>
      <c r="AD39" s="257"/>
      <c r="AE39" s="110">
        <f>IF(AE38=0,0,AE38/SQRT(AE36))</f>
        <v>0</v>
      </c>
      <c r="AF39" s="110">
        <f t="shared" ref="AF39" si="36">IF(AF38=0,0,AF38/SQRT(AF36))</f>
        <v>0</v>
      </c>
      <c r="AG39" s="110">
        <f t="shared" ref="AG39" si="37">IF(AG38=0,0,AG38/SQRT(AG36))</f>
        <v>0</v>
      </c>
      <c r="AH39" s="110">
        <f t="shared" ref="AH39" si="38">IF(AH38=0,0,AH38/SQRT(AH36))</f>
        <v>0</v>
      </c>
      <c r="AI39" s="110">
        <f t="shared" ref="AI39" si="39">IF(AI38=0,0,AI38/SQRT(AI36))</f>
        <v>0</v>
      </c>
      <c r="AJ39" s="110">
        <f t="shared" ref="AJ39" si="40">IF(AJ38=0,0,AJ38/SQRT(AJ36))</f>
        <v>0</v>
      </c>
      <c r="AK39" s="110">
        <f t="shared" ref="AK39" si="41">IF(AK38=0,0,AK38/SQRT(AK36))</f>
        <v>0</v>
      </c>
      <c r="AL39" s="110">
        <f t="shared" ref="AL39" si="42">IF(AL38=0,0,AL38/SQRT(AL36))</f>
        <v>0</v>
      </c>
      <c r="AM39" s="110">
        <f t="shared" ref="AM39:AN39" si="43">IF(AM38=0,0,AM38/SQRT(AM36))</f>
        <v>0</v>
      </c>
      <c r="AN39" s="110">
        <f t="shared" si="43"/>
        <v>0</v>
      </c>
      <c r="AO39" s="165" t="e">
        <f>IF(AO45="","",AO45/SQRT(AO36))</f>
        <v>#VALUE!</v>
      </c>
    </row>
    <row r="40" spans="1:41" s="8" customFormat="1" ht="46.5" customHeight="1" x14ac:dyDescent="0.2">
      <c r="A40" s="254" t="s">
        <v>108</v>
      </c>
      <c r="B40" s="254"/>
      <c r="C40" s="202">
        <f>+IF(C38=0,0,C38*100/C37)</f>
        <v>1.9604978349012192</v>
      </c>
      <c r="D40" s="202">
        <f t="shared" ref="D40:K40" si="44">+IF(D38=0,0,D38*100/D37)</f>
        <v>1.7606740122244484</v>
      </c>
      <c r="E40" s="202">
        <f t="shared" si="44"/>
        <v>2.5470131034702175</v>
      </c>
      <c r="F40" s="202">
        <f t="shared" si="44"/>
        <v>2.2825301976685726</v>
      </c>
      <c r="G40" s="202">
        <f t="shared" si="44"/>
        <v>2.8550656251433559</v>
      </c>
      <c r="H40" s="202">
        <f t="shared" si="44"/>
        <v>0</v>
      </c>
      <c r="I40" s="202">
        <f t="shared" si="44"/>
        <v>0</v>
      </c>
      <c r="J40" s="202">
        <f t="shared" si="44"/>
        <v>0</v>
      </c>
      <c r="K40" s="202">
        <f t="shared" si="44"/>
        <v>0</v>
      </c>
      <c r="L40" s="202">
        <f t="shared" ref="L40" si="45">+IF(L38=0,0,L38*100/L37)</f>
        <v>0</v>
      </c>
      <c r="M40" s="165">
        <f>+M45*100/M37</f>
        <v>2.3150109130081566</v>
      </c>
      <c r="O40" s="255" t="str">
        <f>+$A$40</f>
        <v>Personel Standart Sapma Yüzdesi %sr / Varyasyon Katsayısı (sr*100/Ortalama)</v>
      </c>
      <c r="P40" s="256"/>
      <c r="Q40" s="127">
        <f>+IF(Q38=0,0,Q38*100/Q37)</f>
        <v>0</v>
      </c>
      <c r="R40" s="127">
        <f t="shared" ref="R40:Y40" si="46">+IF(R38=0,0,R38*100/R37)</f>
        <v>0</v>
      </c>
      <c r="S40" s="127">
        <f t="shared" si="46"/>
        <v>0</v>
      </c>
      <c r="T40" s="127">
        <f t="shared" si="46"/>
        <v>0</v>
      </c>
      <c r="U40" s="127">
        <f t="shared" si="46"/>
        <v>0</v>
      </c>
      <c r="V40" s="127">
        <f t="shared" si="46"/>
        <v>0</v>
      </c>
      <c r="W40" s="127">
        <f t="shared" si="46"/>
        <v>0</v>
      </c>
      <c r="X40" s="127">
        <f t="shared" si="46"/>
        <v>0</v>
      </c>
      <c r="Y40" s="127">
        <f t="shared" si="46"/>
        <v>0</v>
      </c>
      <c r="Z40" s="127">
        <f t="shared" ref="Z40" si="47">+IF(Z38=0,0,Z38*100/Z37)</f>
        <v>0</v>
      </c>
      <c r="AA40" s="165" t="e">
        <f>+AA45*100/AA37</f>
        <v>#VALUE!</v>
      </c>
      <c r="AC40" s="257" t="str">
        <f>+$A$40</f>
        <v>Personel Standart Sapma Yüzdesi %sr / Varyasyon Katsayısı (sr*100/Ortalama)</v>
      </c>
      <c r="AD40" s="257"/>
      <c r="AE40" s="127">
        <f>+IF(AE38=0,0,AE38*100/AE37)</f>
        <v>0</v>
      </c>
      <c r="AF40" s="127">
        <f t="shared" ref="AF40:AM40" si="48">+IF(AF38=0,0,AF38*100/AF37)</f>
        <v>0</v>
      </c>
      <c r="AG40" s="127">
        <f t="shared" si="48"/>
        <v>0</v>
      </c>
      <c r="AH40" s="127">
        <f t="shared" si="48"/>
        <v>0</v>
      </c>
      <c r="AI40" s="127">
        <f t="shared" si="48"/>
        <v>0</v>
      </c>
      <c r="AJ40" s="127">
        <f t="shared" si="48"/>
        <v>0</v>
      </c>
      <c r="AK40" s="127">
        <f t="shared" si="48"/>
        <v>0</v>
      </c>
      <c r="AL40" s="127">
        <f t="shared" si="48"/>
        <v>0</v>
      </c>
      <c r="AM40" s="127">
        <f t="shared" si="48"/>
        <v>0</v>
      </c>
      <c r="AN40" s="127">
        <f t="shared" ref="AN40" si="49">+IF(AN38=0,0,AN38*100/AN37)</f>
        <v>0</v>
      </c>
      <c r="AO40" s="165" t="e">
        <f>+AO45*100/AO37</f>
        <v>#VALUE!</v>
      </c>
    </row>
    <row r="41" spans="1:41" s="8" customFormat="1" ht="38.1" customHeight="1" x14ac:dyDescent="0.2">
      <c r="A41" s="254" t="s">
        <v>103</v>
      </c>
      <c r="B41" s="254"/>
      <c r="C41" s="203">
        <f>IF(C40="","",2.8*C40)</f>
        <v>5.4893939377234133</v>
      </c>
      <c r="D41" s="203">
        <f t="shared" ref="D41:M41" si="50">IF(D40="","",2.8*D40)</f>
        <v>4.9298872342284552</v>
      </c>
      <c r="E41" s="203">
        <f t="shared" si="50"/>
        <v>7.1316366897166086</v>
      </c>
      <c r="F41" s="203">
        <f t="shared" si="50"/>
        <v>6.3910845534720027</v>
      </c>
      <c r="G41" s="203">
        <f t="shared" si="50"/>
        <v>7.9941837504013957</v>
      </c>
      <c r="H41" s="203">
        <f t="shared" si="50"/>
        <v>0</v>
      </c>
      <c r="I41" s="203">
        <f t="shared" si="50"/>
        <v>0</v>
      </c>
      <c r="J41" s="203">
        <f t="shared" si="50"/>
        <v>0</v>
      </c>
      <c r="K41" s="203">
        <f t="shared" si="50"/>
        <v>0</v>
      </c>
      <c r="L41" s="203">
        <f t="shared" ref="L41" si="51">IF(L40="","",2.8*L40)</f>
        <v>0</v>
      </c>
      <c r="M41" s="168">
        <f t="shared" si="50"/>
        <v>6.4820305564228384</v>
      </c>
      <c r="O41" s="255" t="str">
        <f>+$A$41</f>
        <v>Personel tekrarlanabilirliği 
(ri = 2,8*%sr)</v>
      </c>
      <c r="P41" s="256"/>
      <c r="Q41" s="127">
        <f>IF(Q40="","",2.8*Q40)</f>
        <v>0</v>
      </c>
      <c r="R41" s="127">
        <f t="shared" ref="R41:AA41" si="52">IF(R40="","",2.8*R40)</f>
        <v>0</v>
      </c>
      <c r="S41" s="127">
        <f t="shared" si="52"/>
        <v>0</v>
      </c>
      <c r="T41" s="127">
        <f t="shared" si="52"/>
        <v>0</v>
      </c>
      <c r="U41" s="127">
        <f t="shared" si="52"/>
        <v>0</v>
      </c>
      <c r="V41" s="127">
        <f t="shared" si="52"/>
        <v>0</v>
      </c>
      <c r="W41" s="127">
        <f t="shared" si="52"/>
        <v>0</v>
      </c>
      <c r="X41" s="127">
        <f t="shared" si="52"/>
        <v>0</v>
      </c>
      <c r="Y41" s="127">
        <f t="shared" si="52"/>
        <v>0</v>
      </c>
      <c r="Z41" s="127">
        <f t="shared" ref="Z41" si="53">IF(Z40="","",2.8*Z40)</f>
        <v>0</v>
      </c>
      <c r="AA41" s="166" t="e">
        <f t="shared" si="52"/>
        <v>#VALUE!</v>
      </c>
      <c r="AC41" s="255" t="str">
        <f>+$A$41</f>
        <v>Personel tekrarlanabilirliği 
(ri = 2,8*%sr)</v>
      </c>
      <c r="AD41" s="256"/>
      <c r="AE41" s="127">
        <f>IF(AE40="","",2.8*AE40)</f>
        <v>0</v>
      </c>
      <c r="AF41" s="127">
        <f t="shared" ref="AF41:AO41" si="54">IF(AF40="","",2.8*AF40)</f>
        <v>0</v>
      </c>
      <c r="AG41" s="127">
        <f t="shared" si="54"/>
        <v>0</v>
      </c>
      <c r="AH41" s="127">
        <f t="shared" si="54"/>
        <v>0</v>
      </c>
      <c r="AI41" s="127">
        <f t="shared" si="54"/>
        <v>0</v>
      </c>
      <c r="AJ41" s="127">
        <f t="shared" si="54"/>
        <v>0</v>
      </c>
      <c r="AK41" s="127">
        <f t="shared" si="54"/>
        <v>0</v>
      </c>
      <c r="AL41" s="127">
        <f t="shared" si="54"/>
        <v>0</v>
      </c>
      <c r="AM41" s="127">
        <f t="shared" si="54"/>
        <v>0</v>
      </c>
      <c r="AN41" s="127">
        <f t="shared" ref="AN41" si="55">IF(AN40="","",2.8*AN40)</f>
        <v>0</v>
      </c>
      <c r="AO41" s="166" t="e">
        <f t="shared" si="54"/>
        <v>#VALUE!</v>
      </c>
    </row>
    <row r="42" spans="1:41" s="8" customFormat="1" ht="38.1" customHeight="1" x14ac:dyDescent="0.2">
      <c r="A42" s="264" t="s">
        <v>109</v>
      </c>
      <c r="B42" s="265"/>
      <c r="C42" s="181">
        <f>IF(SUM(C12:C34)=0,0,(MAX(C12:C34)-MIN(C12:C34))*100/AVERAGE(C12:C34))</f>
        <v>5.2982029068518646</v>
      </c>
      <c r="D42" s="181">
        <f t="shared" ref="D42:L42" si="56">IF(SUM(D12:D34)=0,0,(MAX(D12:D34)-MIN(D12:D34))*100/AVERAGE(D12:D34))</f>
        <v>5.5369371994754486</v>
      </c>
      <c r="E42" s="181">
        <f t="shared" si="56"/>
        <v>9.1541559868180151</v>
      </c>
      <c r="F42" s="181">
        <f t="shared" si="56"/>
        <v>6.5664672406245446</v>
      </c>
      <c r="G42" s="181">
        <f t="shared" si="56"/>
        <v>7.9193664506839454</v>
      </c>
      <c r="H42" s="181">
        <f t="shared" si="56"/>
        <v>0</v>
      </c>
      <c r="I42" s="181">
        <f t="shared" si="56"/>
        <v>0</v>
      </c>
      <c r="J42" s="181">
        <f t="shared" si="56"/>
        <v>0</v>
      </c>
      <c r="K42" s="181">
        <f t="shared" si="56"/>
        <v>0</v>
      </c>
      <c r="L42" s="181">
        <f t="shared" si="56"/>
        <v>0</v>
      </c>
      <c r="M42" s="164">
        <f>IF(C42="","",(MAX(C37:K37)-MIN(C37:K37))*100/M37)</f>
        <v>2.2627059642608529</v>
      </c>
      <c r="O42" s="255" t="s">
        <v>109</v>
      </c>
      <c r="P42" s="256"/>
      <c r="Q42" s="127">
        <f>IF(SUM(Q12:Q35)=0,0,(MAX(Q12:Q35)-MIN(Q12:Q35))*100/AVERAGE(Q12:Q35))</f>
        <v>0</v>
      </c>
      <c r="R42" s="127">
        <f t="shared" ref="R42:Y42" si="57">IF(SUM(R12:R35)=0,0,(MAX(R12:R35)-MIN(R12:R35))*100/AVERAGE(R12:R35))</f>
        <v>0</v>
      </c>
      <c r="S42" s="127">
        <f t="shared" si="57"/>
        <v>0</v>
      </c>
      <c r="T42" s="127">
        <f t="shared" si="57"/>
        <v>0</v>
      </c>
      <c r="U42" s="127">
        <f t="shared" si="57"/>
        <v>0</v>
      </c>
      <c r="V42" s="127">
        <f t="shared" si="57"/>
        <v>0</v>
      </c>
      <c r="W42" s="127">
        <f t="shared" si="57"/>
        <v>0</v>
      </c>
      <c r="X42" s="127">
        <f t="shared" si="57"/>
        <v>0</v>
      </c>
      <c r="Y42" s="127">
        <f t="shared" si="57"/>
        <v>0</v>
      </c>
      <c r="Z42" s="127">
        <f t="shared" ref="Z42" si="58">IF(SUM(Z12:Z35)=0,0,(MAX(Z12:Z35)-MIN(Z12:Z35))*100/AVERAGE(Z12:Z35))</f>
        <v>0</v>
      </c>
      <c r="AA42" s="164" t="e">
        <f>IF(Q42="","",(MAX(Q37:Y37)-MIN(Q37:Y37))*100/AA37)</f>
        <v>#VALUE!</v>
      </c>
      <c r="AC42" s="255" t="s">
        <v>109</v>
      </c>
      <c r="AD42" s="256"/>
      <c r="AE42" s="127">
        <f>IF(SUM(AE12:AE35)=0,0,(MAX(AE12:AE35)-MIN(AE12:AE35))*100/AVERAGE(AE12:AE35))</f>
        <v>0</v>
      </c>
      <c r="AF42" s="127">
        <f t="shared" ref="AF42:AM42" si="59">IF(SUM(AF12:AF35)=0,0,(MAX(AF12:AF35)-MIN(AF12:AF35))*100/AVERAGE(AF12:AF35))</f>
        <v>0</v>
      </c>
      <c r="AG42" s="127">
        <f t="shared" si="59"/>
        <v>0</v>
      </c>
      <c r="AH42" s="127">
        <f t="shared" si="59"/>
        <v>0</v>
      </c>
      <c r="AI42" s="127">
        <f t="shared" si="59"/>
        <v>0</v>
      </c>
      <c r="AJ42" s="127">
        <f t="shared" si="59"/>
        <v>0</v>
      </c>
      <c r="AK42" s="127">
        <f t="shared" si="59"/>
        <v>0</v>
      </c>
      <c r="AL42" s="127">
        <f t="shared" si="59"/>
        <v>0</v>
      </c>
      <c r="AM42" s="127">
        <f t="shared" si="59"/>
        <v>0</v>
      </c>
      <c r="AN42" s="127">
        <f t="shared" ref="AN42" si="60">IF(SUM(AN12:AN35)=0,0,(MAX(AN12:AN35)-MIN(AN12:AN35))*100/AVERAGE(AN12:AN35))</f>
        <v>0</v>
      </c>
      <c r="AO42" s="164" t="e">
        <f>IF(AE42="","",(MAX(AE37:AM37)-MIN(AE37:AM37))*100/AO37)</f>
        <v>#VALUE!</v>
      </c>
    </row>
    <row r="43" spans="1:41" s="8" customFormat="1" ht="34.5" customHeight="1" x14ac:dyDescent="0.2">
      <c r="A43" s="264" t="s">
        <v>115</v>
      </c>
      <c r="B43" s="265"/>
      <c r="C43" s="204">
        <f>2.8*C44</f>
        <v>5.6</v>
      </c>
      <c r="D43" s="205">
        <f>IF($C$44="","",$C$43)</f>
        <v>5.6</v>
      </c>
      <c r="E43" s="205">
        <f t="shared" ref="E43:L43" si="61">IF($C$44="","",$C$43)</f>
        <v>5.6</v>
      </c>
      <c r="F43" s="205">
        <f t="shared" si="61"/>
        <v>5.6</v>
      </c>
      <c r="G43" s="205">
        <f t="shared" si="61"/>
        <v>5.6</v>
      </c>
      <c r="H43" s="205">
        <f t="shared" si="61"/>
        <v>5.6</v>
      </c>
      <c r="I43" s="205">
        <f t="shared" si="61"/>
        <v>5.6</v>
      </c>
      <c r="J43" s="205">
        <f t="shared" si="61"/>
        <v>5.6</v>
      </c>
      <c r="K43" s="205">
        <f t="shared" si="61"/>
        <v>5.6</v>
      </c>
      <c r="L43" s="205">
        <f t="shared" si="61"/>
        <v>5.6</v>
      </c>
      <c r="M43" s="166">
        <f>IF(C44="","",C43)</f>
        <v>5.6</v>
      </c>
      <c r="O43" s="255" t="str">
        <f>+$A$43</f>
        <v>Standart yöntemde belirtilen tekrarlanabilirlik % (r = 2,8 x sr) :</v>
      </c>
      <c r="P43" s="256"/>
      <c r="Q43" s="161">
        <v>9</v>
      </c>
      <c r="R43" s="127">
        <f>IF($Q$44="","",$Q$43)</f>
        <v>9</v>
      </c>
      <c r="S43" s="127">
        <f t="shared" ref="S43:Z43" si="62">IF($Q$44="","",$Q$43)</f>
        <v>9</v>
      </c>
      <c r="T43" s="127">
        <f t="shared" si="62"/>
        <v>9</v>
      </c>
      <c r="U43" s="127">
        <f t="shared" si="62"/>
        <v>9</v>
      </c>
      <c r="V43" s="127">
        <f t="shared" si="62"/>
        <v>9</v>
      </c>
      <c r="W43" s="127">
        <f t="shared" si="62"/>
        <v>9</v>
      </c>
      <c r="X43" s="127">
        <f t="shared" si="62"/>
        <v>9</v>
      </c>
      <c r="Y43" s="127">
        <f t="shared" si="62"/>
        <v>9</v>
      </c>
      <c r="Z43" s="127">
        <f t="shared" si="62"/>
        <v>9</v>
      </c>
      <c r="AA43" s="166">
        <f>IF(Q44="","",Q43)</f>
        <v>9</v>
      </c>
      <c r="AC43" s="255" t="str">
        <f>+$A$43</f>
        <v>Standart yöntemde belirtilen tekrarlanabilirlik % (r = 2,8 x sr) :</v>
      </c>
      <c r="AD43" s="256"/>
      <c r="AE43" s="161">
        <v>8</v>
      </c>
      <c r="AF43" s="111">
        <f>IF($AE$44="","",$AE$43)</f>
        <v>8</v>
      </c>
      <c r="AG43" s="111">
        <f t="shared" ref="AG43:AN43" si="63">IF($AE$44="","",$AE$43)</f>
        <v>8</v>
      </c>
      <c r="AH43" s="111">
        <f t="shared" si="63"/>
        <v>8</v>
      </c>
      <c r="AI43" s="111">
        <f t="shared" si="63"/>
        <v>8</v>
      </c>
      <c r="AJ43" s="111">
        <f t="shared" si="63"/>
        <v>8</v>
      </c>
      <c r="AK43" s="111">
        <f t="shared" si="63"/>
        <v>8</v>
      </c>
      <c r="AL43" s="111">
        <f t="shared" si="63"/>
        <v>8</v>
      </c>
      <c r="AM43" s="111">
        <f t="shared" si="63"/>
        <v>8</v>
      </c>
      <c r="AN43" s="111">
        <f t="shared" si="63"/>
        <v>8</v>
      </c>
      <c r="AO43" s="166">
        <f>IF(AE44="","",AE43)</f>
        <v>8</v>
      </c>
    </row>
    <row r="44" spans="1:41" s="8" customFormat="1" ht="35.25" customHeight="1" x14ac:dyDescent="0.2">
      <c r="A44" s="264" t="s">
        <v>118</v>
      </c>
      <c r="B44" s="265"/>
      <c r="C44" s="206">
        <f>+M46</f>
        <v>2</v>
      </c>
      <c r="D44" s="198">
        <f>IF($C$44="","",$C$44)</f>
        <v>2</v>
      </c>
      <c r="E44" s="198">
        <f t="shared" ref="E44:L44" si="64">IF($C$44="","",$C$44)</f>
        <v>2</v>
      </c>
      <c r="F44" s="198">
        <f t="shared" si="64"/>
        <v>2</v>
      </c>
      <c r="G44" s="198">
        <f t="shared" si="64"/>
        <v>2</v>
      </c>
      <c r="H44" s="198">
        <f t="shared" si="64"/>
        <v>2</v>
      </c>
      <c r="I44" s="198">
        <f t="shared" si="64"/>
        <v>2</v>
      </c>
      <c r="J44" s="198">
        <f t="shared" si="64"/>
        <v>2</v>
      </c>
      <c r="K44" s="198">
        <f t="shared" si="64"/>
        <v>2</v>
      </c>
      <c r="L44" s="198">
        <f t="shared" si="64"/>
        <v>2</v>
      </c>
      <c r="M44" s="166">
        <f>IF(C44="","",C44)</f>
        <v>2</v>
      </c>
      <c r="O44" s="255" t="str">
        <f>+$A$44</f>
        <v>Standart Yöntem için belirlenen % Kesinlik Değeri, (% sr) :</v>
      </c>
      <c r="P44" s="256"/>
      <c r="Q44" s="161">
        <v>3.2</v>
      </c>
      <c r="R44" s="127">
        <f>IF($Q$44="","",$Q$44)</f>
        <v>3.2</v>
      </c>
      <c r="S44" s="127">
        <f t="shared" ref="S44:Z44" si="65">IF($Q$44="","",$Q$44)</f>
        <v>3.2</v>
      </c>
      <c r="T44" s="127">
        <f t="shared" si="65"/>
        <v>3.2</v>
      </c>
      <c r="U44" s="127">
        <f t="shared" si="65"/>
        <v>3.2</v>
      </c>
      <c r="V44" s="127">
        <f t="shared" si="65"/>
        <v>3.2</v>
      </c>
      <c r="W44" s="127">
        <f t="shared" si="65"/>
        <v>3.2</v>
      </c>
      <c r="X44" s="127">
        <f t="shared" si="65"/>
        <v>3.2</v>
      </c>
      <c r="Y44" s="127">
        <f t="shared" si="65"/>
        <v>3.2</v>
      </c>
      <c r="Z44" s="127">
        <f t="shared" si="65"/>
        <v>3.2</v>
      </c>
      <c r="AA44" s="166">
        <f>IF(Q44="","",Q44)</f>
        <v>3.2</v>
      </c>
      <c r="AC44" s="255" t="str">
        <f>+$A$44</f>
        <v>Standart Yöntem için belirlenen % Kesinlik Değeri, (% sr) :</v>
      </c>
      <c r="AD44" s="256"/>
      <c r="AE44" s="161">
        <v>2.9</v>
      </c>
      <c r="AF44" s="111">
        <f>IF($AE$44="","",$AE$44)</f>
        <v>2.9</v>
      </c>
      <c r="AG44" s="111">
        <f t="shared" ref="AG44:AN44" si="66">IF($AE$44="","",$AE$44)</f>
        <v>2.9</v>
      </c>
      <c r="AH44" s="111">
        <f t="shared" si="66"/>
        <v>2.9</v>
      </c>
      <c r="AI44" s="111">
        <f t="shared" si="66"/>
        <v>2.9</v>
      </c>
      <c r="AJ44" s="111">
        <f t="shared" si="66"/>
        <v>2.9</v>
      </c>
      <c r="AK44" s="111">
        <f t="shared" si="66"/>
        <v>2.9</v>
      </c>
      <c r="AL44" s="111">
        <f t="shared" si="66"/>
        <v>2.9</v>
      </c>
      <c r="AM44" s="111">
        <f t="shared" si="66"/>
        <v>2.9</v>
      </c>
      <c r="AN44" s="111">
        <f t="shared" si="66"/>
        <v>2.9</v>
      </c>
      <c r="AO44" s="166">
        <f>IF(AE44="","",AE44)</f>
        <v>2.9</v>
      </c>
    </row>
    <row r="45" spans="1:41" s="8" customFormat="1" ht="30.75" customHeight="1" x14ac:dyDescent="0.2">
      <c r="A45" s="254" t="s">
        <v>35</v>
      </c>
      <c r="B45" s="254"/>
      <c r="C45" s="128">
        <f>+M37</f>
        <v>43.089999999999996</v>
      </c>
      <c r="D45" s="129"/>
      <c r="E45" s="129"/>
      <c r="F45" s="129"/>
      <c r="G45" s="129"/>
      <c r="H45" s="129"/>
      <c r="I45" s="130"/>
      <c r="J45" s="258" t="s">
        <v>101</v>
      </c>
      <c r="K45" s="259"/>
      <c r="L45" s="260"/>
      <c r="M45" s="167">
        <f>+IF(C38="","",SQRT((C38^2+D38^2+E38^2+F38^2+G38^2+H38^2+I38^2+J38^2+K38^2)/M36))</f>
        <v>0.99753820241521451</v>
      </c>
      <c r="O45" s="255" t="str">
        <f>+$A$45</f>
        <v>Tüm Deney Sonuçları Ortalama:</v>
      </c>
      <c r="P45" s="256"/>
      <c r="Q45" s="110" t="str">
        <f>IF(Q12="","",AVERAGE(Q37:Y37))</f>
        <v/>
      </c>
      <c r="R45" s="102"/>
      <c r="S45" s="102"/>
      <c r="T45" s="102"/>
      <c r="U45" s="102"/>
      <c r="V45" s="102"/>
      <c r="W45" s="103"/>
      <c r="X45" s="303" t="str">
        <f>+$J$45</f>
        <v>Tüm Deney Sonuçları Standard Sapma (sr):</v>
      </c>
      <c r="Y45" s="304"/>
      <c r="Z45" s="173"/>
      <c r="AA45" s="167" t="e">
        <f>+IF(Q38="","",SQRT((Q38^2+R38^2+S38^2+T38^2+U38^2+V38^2+W38^2+X38^2+Y38^2)/AA36))</f>
        <v>#VALUE!</v>
      </c>
      <c r="AC45" s="257" t="str">
        <f>+$A$45</f>
        <v>Tüm Deney Sonuçları Ortalama:</v>
      </c>
      <c r="AD45" s="257"/>
      <c r="AE45" s="110" t="str">
        <f>IF(SUM(AE12:AO35)=0,"",AVERAGE(AE12:AO35))</f>
        <v/>
      </c>
      <c r="AF45" s="102"/>
      <c r="AG45" s="102"/>
      <c r="AH45" s="102"/>
      <c r="AI45" s="102"/>
      <c r="AJ45" s="102"/>
      <c r="AK45" s="103"/>
      <c r="AL45" s="305" t="str">
        <f>+$J$45</f>
        <v>Tüm Deney Sonuçları Standard Sapma (sr):</v>
      </c>
      <c r="AM45" s="305"/>
      <c r="AN45" s="175"/>
      <c r="AO45" s="167" t="e">
        <f>+IF(AE38="","",SQRT((AE38^2+AF38^2+AG38^2+AH38^2+AI38^2+AJ38^2+AK38^2+AL38^2+AM38^2)/AO36))</f>
        <v>#VALUE!</v>
      </c>
    </row>
    <row r="46" spans="1:41" s="8" customFormat="1" ht="54" customHeight="1" x14ac:dyDescent="0.2">
      <c r="A46" s="254" t="s">
        <v>104</v>
      </c>
      <c r="B46" s="254"/>
      <c r="C46" s="127">
        <f>IF(M46="","",2.8*M46)</f>
        <v>5.6</v>
      </c>
      <c r="D46" s="129"/>
      <c r="E46" s="129"/>
      <c r="F46" s="129"/>
      <c r="G46" s="129"/>
      <c r="H46" s="129"/>
      <c r="I46" s="130"/>
      <c r="J46" s="258" t="s">
        <v>119</v>
      </c>
      <c r="K46" s="259"/>
      <c r="L46" s="260"/>
      <c r="M46" s="180">
        <v>2</v>
      </c>
      <c r="O46" s="255" t="str">
        <f>+$A$46</f>
        <v>Tüm Personelin Tekrarlanabilirliği (rt=2,8*%sr)</v>
      </c>
      <c r="P46" s="256"/>
      <c r="Q46" s="124" t="e">
        <f>IF(AA46="","",2.8*AA46)</f>
        <v>#VALUE!</v>
      </c>
      <c r="R46" s="102"/>
      <c r="S46" s="102"/>
      <c r="T46" s="102"/>
      <c r="U46" s="102"/>
      <c r="V46" s="102"/>
      <c r="W46" s="103"/>
      <c r="X46" s="303" t="str">
        <f>+$J$46</f>
        <v>Standart Yöntemde Verilen % Kesinlik/Varyasyon Katsayısı veya yoksa Referans veya İç Kontrol Numunesi veya Atanmış Değer için %sr:</v>
      </c>
      <c r="Y46" s="304"/>
      <c r="Z46" s="173"/>
      <c r="AA46" s="168" t="e">
        <f>IF(AA45="","",AA45*100/Q45)</f>
        <v>#VALUE!</v>
      </c>
      <c r="AC46" s="257" t="str">
        <f>+$A$46</f>
        <v>Tüm Personelin Tekrarlanabilirliği (rt=2,8*%sr)</v>
      </c>
      <c r="AD46" s="257"/>
      <c r="AE46" s="124" t="e">
        <f>IF(AO46="","",2.8*AO46)</f>
        <v>#VALUE!</v>
      </c>
      <c r="AF46" s="102"/>
      <c r="AG46" s="102"/>
      <c r="AH46" s="102"/>
      <c r="AI46" s="102"/>
      <c r="AJ46" s="102"/>
      <c r="AK46" s="103"/>
      <c r="AL46" s="303" t="str">
        <f>+$J$46</f>
        <v>Standart Yöntemde Verilen % Kesinlik/Varyasyon Katsayısı veya yoksa Referans veya İç Kontrol Numunesi veya Atanmış Değer için %sr:</v>
      </c>
      <c r="AM46" s="304"/>
      <c r="AN46" s="173"/>
      <c r="AO46" s="168" t="e">
        <f>IF(AO45="","",AO45*100/AE45)</f>
        <v>#VALUE!</v>
      </c>
    </row>
    <row r="47" spans="1:41" x14ac:dyDescent="0.2">
      <c r="A47" s="135" t="s">
        <v>124</v>
      </c>
      <c r="B47" s="136"/>
      <c r="C47" s="136"/>
      <c r="D47" s="251"/>
      <c r="E47" s="251"/>
      <c r="F47" s="99"/>
      <c r="G47" s="99"/>
      <c r="H47" s="99"/>
      <c r="I47" s="99"/>
      <c r="J47" s="99"/>
      <c r="K47" s="99"/>
      <c r="L47" s="99"/>
      <c r="M47" s="99"/>
      <c r="O47" s="99" t="str">
        <f>+A47</f>
        <v>F 0 16 00 67/Rev06/0222</v>
      </c>
      <c r="P47" s="99"/>
      <c r="Q47" s="99"/>
      <c r="R47" s="269">
        <f>+D47</f>
        <v>0</v>
      </c>
      <c r="S47" s="269"/>
      <c r="T47" s="96"/>
      <c r="U47" s="96"/>
      <c r="V47" s="96"/>
      <c r="AC47" s="99" t="str">
        <f>+A47</f>
        <v>F 0 16 00 67/Rev06/0222</v>
      </c>
      <c r="AD47" s="99"/>
      <c r="AE47" s="99"/>
      <c r="AF47" s="253">
        <f>+D47</f>
        <v>0</v>
      </c>
      <c r="AG47" s="253"/>
      <c r="AH47" s="96"/>
      <c r="AI47" s="96"/>
      <c r="AJ47" s="96"/>
    </row>
    <row r="48" spans="1:41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O48" s="99"/>
      <c r="P48" s="99"/>
      <c r="Q48" s="99"/>
      <c r="R48" s="99"/>
      <c r="S48" s="99"/>
      <c r="T48" s="99"/>
      <c r="U48" s="99"/>
      <c r="V48" s="99"/>
      <c r="AC48" s="99"/>
      <c r="AD48" s="99"/>
      <c r="AE48" s="99"/>
      <c r="AF48" s="99"/>
      <c r="AG48" s="99"/>
      <c r="AH48" s="99"/>
      <c r="AI48" s="99"/>
      <c r="AJ48" s="99"/>
    </row>
  </sheetData>
  <mergeCells count="104">
    <mergeCell ref="AC5:AO5"/>
    <mergeCell ref="AC45:AD45"/>
    <mergeCell ref="O5:AA5"/>
    <mergeCell ref="O45:P45"/>
    <mergeCell ref="Q9:AA9"/>
    <mergeCell ref="O37:P37"/>
    <mergeCell ref="X45:Y45"/>
    <mergeCell ref="Q8:AA8"/>
    <mergeCell ref="AC6:AD6"/>
    <mergeCell ref="Q6:AA6"/>
    <mergeCell ref="Q7:AA7"/>
    <mergeCell ref="O6:P6"/>
    <mergeCell ref="O9:P9"/>
    <mergeCell ref="AE10:AO10"/>
    <mergeCell ref="AE6:AO6"/>
    <mergeCell ref="AC8:AD8"/>
    <mergeCell ref="AE8:AO8"/>
    <mergeCell ref="AC9:AD9"/>
    <mergeCell ref="AE9:AO9"/>
    <mergeCell ref="AC7:AD7"/>
    <mergeCell ref="AE7:AO7"/>
    <mergeCell ref="A37:B37"/>
    <mergeCell ref="A6:B6"/>
    <mergeCell ref="A8:B8"/>
    <mergeCell ref="A43:B43"/>
    <mergeCell ref="A40:B40"/>
    <mergeCell ref="A36:B36"/>
    <mergeCell ref="A9:B9"/>
    <mergeCell ref="C9:M9"/>
    <mergeCell ref="A10:B10"/>
    <mergeCell ref="C10:M10"/>
    <mergeCell ref="A41:B41"/>
    <mergeCell ref="A42:B42"/>
    <mergeCell ref="A39:B39"/>
    <mergeCell ref="A35:B35"/>
    <mergeCell ref="A1:A4"/>
    <mergeCell ref="B1:I1"/>
    <mergeCell ref="B2:I2"/>
    <mergeCell ref="B3:I4"/>
    <mergeCell ref="O8:P8"/>
    <mergeCell ref="J1:K1"/>
    <mergeCell ref="J2:K2"/>
    <mergeCell ref="J3:K3"/>
    <mergeCell ref="J4:K4"/>
    <mergeCell ref="A5:M5"/>
    <mergeCell ref="A7:B7"/>
    <mergeCell ref="O7:P7"/>
    <mergeCell ref="C7:M7"/>
    <mergeCell ref="C6:M6"/>
    <mergeCell ref="C8:M8"/>
    <mergeCell ref="O1:O4"/>
    <mergeCell ref="L1:M1"/>
    <mergeCell ref="L2:M2"/>
    <mergeCell ref="L3:M3"/>
    <mergeCell ref="L4:M4"/>
    <mergeCell ref="X4:Y4"/>
    <mergeCell ref="AC1:AC4"/>
    <mergeCell ref="AD1:AK1"/>
    <mergeCell ref="AL1:AM1"/>
    <mergeCell ref="AD2:AK2"/>
    <mergeCell ref="AL2:AM2"/>
    <mergeCell ref="AD3:AK4"/>
    <mergeCell ref="AL3:AM3"/>
    <mergeCell ref="P1:W1"/>
    <mergeCell ref="X1:Y1"/>
    <mergeCell ref="P2:W2"/>
    <mergeCell ref="X2:Y2"/>
    <mergeCell ref="P3:W4"/>
    <mergeCell ref="X3:Y3"/>
    <mergeCell ref="AL4:AM4"/>
    <mergeCell ref="AF47:AG47"/>
    <mergeCell ref="A38:B38"/>
    <mergeCell ref="O38:P38"/>
    <mergeCell ref="AC38:AD38"/>
    <mergeCell ref="A45:B45"/>
    <mergeCell ref="A46:B46"/>
    <mergeCell ref="O46:P46"/>
    <mergeCell ref="X46:Y46"/>
    <mergeCell ref="AC46:AD46"/>
    <mergeCell ref="J45:L45"/>
    <mergeCell ref="R47:S47"/>
    <mergeCell ref="D47:E47"/>
    <mergeCell ref="O41:P41"/>
    <mergeCell ref="AC41:AD41"/>
    <mergeCell ref="O39:P39"/>
    <mergeCell ref="AC39:AD39"/>
    <mergeCell ref="O42:P42"/>
    <mergeCell ref="AC42:AD42"/>
    <mergeCell ref="J46:L46"/>
    <mergeCell ref="A44:B44"/>
    <mergeCell ref="AL46:AM46"/>
    <mergeCell ref="O40:P40"/>
    <mergeCell ref="O43:P43"/>
    <mergeCell ref="AC40:AD40"/>
    <mergeCell ref="AC43:AD43"/>
    <mergeCell ref="AL45:AM45"/>
    <mergeCell ref="O44:P44"/>
    <mergeCell ref="AC44:AD44"/>
    <mergeCell ref="O10:P10"/>
    <mergeCell ref="Q10:AA10"/>
    <mergeCell ref="AC10:AD10"/>
    <mergeCell ref="O36:P36"/>
    <mergeCell ref="AC37:AD37"/>
    <mergeCell ref="AC36:AD36"/>
  </mergeCells>
  <phoneticPr fontId="1" type="noConversion"/>
  <conditionalFormatting sqref="D43:L43">
    <cfRule type="cellIs" dxfId="26" priority="24" operator="greaterThan">
      <formula>9</formula>
    </cfRule>
  </conditionalFormatting>
  <conditionalFormatting sqref="C41:L41">
    <cfRule type="cellIs" dxfId="25" priority="23" operator="greaterThan">
      <formula>$C$43</formula>
    </cfRule>
  </conditionalFormatting>
  <conditionalFormatting sqref="C40:L40">
    <cfRule type="cellIs" dxfId="24" priority="22" operator="greaterThan">
      <formula>$C$44</formula>
    </cfRule>
  </conditionalFormatting>
  <conditionalFormatting sqref="AF43:AN43">
    <cfRule type="cellIs" dxfId="23" priority="18" operator="greaterThan">
      <formula>9</formula>
    </cfRule>
  </conditionalFormatting>
  <conditionalFormatting sqref="C46">
    <cfRule type="cellIs" dxfId="22" priority="12" operator="greaterThan">
      <formula>$C$43</formula>
    </cfRule>
  </conditionalFormatting>
  <conditionalFormatting sqref="R43:Z43">
    <cfRule type="cellIs" dxfId="21" priority="6" operator="greaterThan">
      <formula>9</formula>
    </cfRule>
  </conditionalFormatting>
  <conditionalFormatting sqref="Q41:Z42">
    <cfRule type="cellIs" dxfId="20" priority="5" operator="greaterThan">
      <formula>$Q$43</formula>
    </cfRule>
  </conditionalFormatting>
  <conditionalFormatting sqref="Q40:Z40">
    <cfRule type="cellIs" dxfId="19" priority="4" operator="greaterThan">
      <formula>$Q$44</formula>
    </cfRule>
  </conditionalFormatting>
  <conditionalFormatting sqref="AE41:AN42">
    <cfRule type="cellIs" dxfId="18" priority="3" operator="greaterThan">
      <formula>$AE$43</formula>
    </cfRule>
  </conditionalFormatting>
  <conditionalFormatting sqref="AE40:AN40">
    <cfRule type="cellIs" dxfId="17" priority="2" operator="greaterThan">
      <formula>$AE$44</formula>
    </cfRule>
  </conditionalFormatting>
  <dataValidations count="1">
    <dataValidation allowBlank="1" showInputMessage="1" showErrorMessage="1" prompt="Personel İsmi" sqref="C11:M11 Q11:AA11 AE11:AO11"/>
  </dataValidations>
  <pageMargins left="0.63" right="0.4" top="0.79" bottom="0.98425196850393704" header="0.51181102362204722" footer="0.51181102362204722"/>
  <pageSetup paperSize="256" scale="77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>
    <tabColor indexed="34"/>
    <pageSetUpPr fitToPage="1"/>
  </sheetPr>
  <dimension ref="A1:AM57"/>
  <sheetViews>
    <sheetView view="pageBreakPreview" zoomScale="85" zoomScaleNormal="75" zoomScaleSheetLayoutView="85" workbookViewId="0">
      <selection activeCell="A44" sqref="A44:C44"/>
    </sheetView>
  </sheetViews>
  <sheetFormatPr defaultColWidth="8.7109375" defaultRowHeight="12.75" x14ac:dyDescent="0.2"/>
  <cols>
    <col min="1" max="1" width="25.42578125" customWidth="1"/>
    <col min="2" max="2" width="12.28515625" customWidth="1"/>
    <col min="3" max="3" width="6.1406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  <col min="33" max="33" width="9.85546875" customWidth="1"/>
  </cols>
  <sheetData>
    <row r="1" spans="1:35" ht="21.75" customHeight="1" x14ac:dyDescent="0.25">
      <c r="A1" s="325"/>
      <c r="B1" s="326"/>
      <c r="C1" s="329" t="s">
        <v>36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30" t="s">
        <v>37</v>
      </c>
      <c r="AE1" s="330"/>
      <c r="AF1" s="331" t="s">
        <v>73</v>
      </c>
      <c r="AG1" s="332"/>
      <c r="AI1" s="9"/>
    </row>
    <row r="2" spans="1:35" ht="23.25" customHeight="1" x14ac:dyDescent="0.25">
      <c r="A2" s="327"/>
      <c r="B2" s="328"/>
      <c r="C2" s="333" t="s">
        <v>39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4" t="s">
        <v>38</v>
      </c>
      <c r="AE2" s="334"/>
      <c r="AF2" s="335" t="s">
        <v>82</v>
      </c>
      <c r="AG2" s="336"/>
      <c r="AI2" s="9"/>
    </row>
    <row r="3" spans="1:35" ht="23.25" customHeight="1" x14ac:dyDescent="0.25">
      <c r="A3" s="327"/>
      <c r="B3" s="328"/>
      <c r="C3" s="339" t="s">
        <v>99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1"/>
      <c r="AD3" s="347" t="s">
        <v>74</v>
      </c>
      <c r="AE3" s="348"/>
      <c r="AF3" s="345" t="s">
        <v>122</v>
      </c>
      <c r="AG3" s="346"/>
      <c r="AI3" s="9"/>
    </row>
    <row r="4" spans="1:35" ht="24.75" customHeight="1" thickBot="1" x14ac:dyDescent="0.3">
      <c r="A4" s="327"/>
      <c r="B4" s="328"/>
      <c r="C4" s="342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4"/>
      <c r="AD4" s="334" t="s">
        <v>40</v>
      </c>
      <c r="AE4" s="334"/>
      <c r="AF4" s="337" t="s">
        <v>53</v>
      </c>
      <c r="AG4" s="338"/>
      <c r="AI4" s="9"/>
    </row>
    <row r="5" spans="1:35" ht="22.5" customHeight="1" x14ac:dyDescent="0.2">
      <c r="A5" s="355" t="s">
        <v>44</v>
      </c>
      <c r="B5" s="356"/>
      <c r="C5" s="144" t="s">
        <v>41</v>
      </c>
      <c r="D5" s="357"/>
      <c r="E5" s="357"/>
      <c r="F5" s="357"/>
      <c r="G5" s="357"/>
      <c r="H5" s="357"/>
      <c r="I5" s="357"/>
      <c r="J5" s="357"/>
      <c r="K5" s="357"/>
      <c r="L5" s="357"/>
      <c r="M5" s="358" t="s">
        <v>42</v>
      </c>
      <c r="N5" s="358"/>
      <c r="O5" s="358"/>
      <c r="P5" s="358"/>
      <c r="Q5" s="358"/>
      <c r="R5" s="358"/>
      <c r="S5" s="358"/>
      <c r="T5" s="358"/>
      <c r="U5" s="360" t="s">
        <v>41</v>
      </c>
      <c r="V5" s="314"/>
      <c r="W5" s="314"/>
      <c r="X5" s="314"/>
      <c r="Y5" s="314"/>
      <c r="Z5" s="314"/>
      <c r="AA5" s="314"/>
      <c r="AB5" s="314"/>
      <c r="AC5" s="314"/>
      <c r="AD5" s="316" t="s">
        <v>1</v>
      </c>
      <c r="AE5" s="316"/>
      <c r="AF5" s="316"/>
      <c r="AG5" s="317"/>
    </row>
    <row r="6" spans="1:35" ht="26.25" customHeight="1" x14ac:dyDescent="0.2">
      <c r="A6" s="320" t="s">
        <v>45</v>
      </c>
      <c r="B6" s="321"/>
      <c r="C6" s="145" t="s">
        <v>41</v>
      </c>
      <c r="D6" s="322"/>
      <c r="E6" s="322"/>
      <c r="F6" s="322"/>
      <c r="G6" s="322"/>
      <c r="H6" s="322"/>
      <c r="I6" s="322"/>
      <c r="J6" s="322"/>
      <c r="K6" s="322"/>
      <c r="L6" s="322"/>
      <c r="M6" s="359"/>
      <c r="N6" s="359"/>
      <c r="O6" s="359"/>
      <c r="P6" s="359"/>
      <c r="Q6" s="359"/>
      <c r="R6" s="359"/>
      <c r="S6" s="359"/>
      <c r="T6" s="359"/>
      <c r="U6" s="361"/>
      <c r="V6" s="315"/>
      <c r="W6" s="315"/>
      <c r="X6" s="315"/>
      <c r="Y6" s="315"/>
      <c r="Z6" s="315"/>
      <c r="AA6" s="315"/>
      <c r="AB6" s="315"/>
      <c r="AC6" s="315"/>
      <c r="AD6" s="318"/>
      <c r="AE6" s="318"/>
      <c r="AF6" s="318"/>
      <c r="AG6" s="319"/>
    </row>
    <row r="7" spans="1:35" ht="49.35" customHeight="1" x14ac:dyDescent="0.75">
      <c r="A7" s="323" t="s">
        <v>0</v>
      </c>
      <c r="B7" s="324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349" t="s">
        <v>2</v>
      </c>
      <c r="B8" s="350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29">
        <f>COUNT(D35:AC35)</f>
        <v>10</v>
      </c>
      <c r="AF8" s="11"/>
      <c r="AG8" s="30"/>
      <c r="AH8" s="4"/>
    </row>
    <row r="9" spans="1:35" ht="25.5" customHeight="1" thickBot="1" x14ac:dyDescent="0.25">
      <c r="A9" s="351"/>
      <c r="B9" s="352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6" t="s">
        <v>21</v>
      </c>
      <c r="AE9" s="31">
        <f>SUM(D36:AC36)</f>
        <v>436.46875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366" t="s">
        <v>22</v>
      </c>
      <c r="AE10" s="367">
        <f>SUMSQ(D36:AC36)</f>
        <v>19057.0869140625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366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43.646875000000001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22.130051702012469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29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31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375" t="s">
        <v>46</v>
      </c>
      <c r="B22" s="377">
        <f>+'Deney Sonuç Verisi Değerlendir'!C37</f>
        <v>43.646875000000001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376"/>
      <c r="B23" s="377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5">
      <c r="A24" s="122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375" t="s">
        <v>114</v>
      </c>
      <c r="B25" s="380">
        <f>+B22*('Deney Sonuç Verisi Değerlendir'!$C$44/100)</f>
        <v>0.87293750000000003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378"/>
      <c r="B26" s="380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379"/>
      <c r="B27" s="380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51" customHeight="1" x14ac:dyDescent="0.4">
      <c r="A35" s="149" t="s">
        <v>100</v>
      </c>
      <c r="B35" s="386"/>
      <c r="C35" s="387"/>
      <c r="D35" s="150">
        <f>IF(D36="","",D37/$B$25)</f>
        <v>-0.95582444333070971</v>
      </c>
      <c r="E35" s="150">
        <f t="shared" ref="E35:AC35" si="0">IF(E36="","",E37/$B$25)</f>
        <v>-0.31144841411899638</v>
      </c>
      <c r="F35" s="150">
        <f t="shared" si="0"/>
        <v>-6.0857736092218992E-2</v>
      </c>
      <c r="G35" s="150">
        <f t="shared" si="0"/>
        <v>0.97730364430443017</v>
      </c>
      <c r="H35" s="150">
        <f t="shared" si="0"/>
        <v>-0.38304575069807567</v>
      </c>
      <c r="I35" s="150">
        <f t="shared" si="0"/>
        <v>-0.95582444333070971</v>
      </c>
      <c r="J35" s="150">
        <f t="shared" si="0"/>
        <v>-1.0990191164888683</v>
      </c>
      <c r="K35" s="150">
        <f t="shared" si="0"/>
        <v>-0.16825374096083787</v>
      </c>
      <c r="L35" s="150">
        <f t="shared" si="0"/>
        <v>1.4068876637789058</v>
      </c>
      <c r="M35" s="150">
        <f t="shared" si="0"/>
        <v>1.5500823369370642</v>
      </c>
      <c r="N35" s="151" t="str">
        <f t="shared" si="0"/>
        <v/>
      </c>
      <c r="O35" s="151" t="str">
        <f t="shared" si="0"/>
        <v/>
      </c>
      <c r="P35" s="151" t="str">
        <f t="shared" si="0"/>
        <v/>
      </c>
      <c r="Q35" s="151" t="str">
        <f t="shared" si="0"/>
        <v/>
      </c>
      <c r="R35" s="151" t="str">
        <f t="shared" si="0"/>
        <v/>
      </c>
      <c r="S35" s="151" t="str">
        <f t="shared" si="0"/>
        <v/>
      </c>
      <c r="T35" s="151" t="str">
        <f t="shared" si="0"/>
        <v/>
      </c>
      <c r="U35" s="151" t="str">
        <f t="shared" si="0"/>
        <v/>
      </c>
      <c r="V35" s="151" t="str">
        <f t="shared" si="0"/>
        <v/>
      </c>
      <c r="W35" s="151" t="str">
        <f t="shared" si="0"/>
        <v/>
      </c>
      <c r="X35" s="151" t="str">
        <f t="shared" si="0"/>
        <v/>
      </c>
      <c r="Y35" s="151" t="str">
        <f t="shared" si="0"/>
        <v/>
      </c>
      <c r="Z35" s="151" t="str">
        <f t="shared" si="0"/>
        <v/>
      </c>
      <c r="AA35" s="151" t="str">
        <f t="shared" si="0"/>
        <v/>
      </c>
      <c r="AB35" s="151" t="str">
        <f t="shared" si="0"/>
        <v/>
      </c>
      <c r="AC35" s="151" t="str">
        <f t="shared" si="0"/>
        <v/>
      </c>
      <c r="AD35" s="318" t="s">
        <v>10</v>
      </c>
      <c r="AE35" s="318"/>
      <c r="AF35" s="318"/>
      <c r="AG35" s="319"/>
      <c r="AH35" s="5"/>
    </row>
    <row r="36" spans="1:34" ht="45" customHeight="1" x14ac:dyDescent="0.2">
      <c r="A36" s="149" t="s">
        <v>49</v>
      </c>
      <c r="B36" s="388"/>
      <c r="C36" s="388"/>
      <c r="D36" s="201">
        <f>IF(+'Deney Sonuç Verisi Değerlendir'!$C$12="","",'Deney Sonuç Verisi Değerlendir'!$C$12)</f>
        <v>42.8125</v>
      </c>
      <c r="E36" s="201">
        <f>IF(+'Deney Sonuç Verisi Değerlendir'!$C$13="","",'Deney Sonuç Verisi Değerlendir'!$C$13)</f>
        <v>43.375</v>
      </c>
      <c r="F36" s="201">
        <f>IF(+'Deney Sonuç Verisi Değerlendir'!$C$14="","",'Deney Sonuç Verisi Değerlendir'!$C$14)</f>
        <v>43.59375</v>
      </c>
      <c r="G36" s="201">
        <f>IF(+'Deney Sonuç Verisi Değerlendir'!$C$15="","",'Deney Sonuç Verisi Değerlendir'!$C$15)</f>
        <v>44.5</v>
      </c>
      <c r="H36" s="201">
        <f>IF(+'Deney Sonuç Verisi Değerlendir'!$C$16="","",'Deney Sonuç Verisi Değerlendir'!$C$16)</f>
        <v>43.3125</v>
      </c>
      <c r="I36" s="201">
        <f>IF(+'Deney Sonuç Verisi Değerlendir'!$C$17="","",'Deney Sonuç Verisi Değerlendir'!$C$17)</f>
        <v>42.8125</v>
      </c>
      <c r="J36" s="201">
        <f>IF(+'Deney Sonuç Verisi Değerlendir'!$C$18="","",'Deney Sonuç Verisi Değerlendir'!$C$18)</f>
        <v>42.6875</v>
      </c>
      <c r="K36" s="201">
        <f>IF(+'Deney Sonuç Verisi Değerlendir'!$C$19="","",'Deney Sonuç Verisi Değerlendir'!$C$19)</f>
        <v>43.5</v>
      </c>
      <c r="L36" s="201">
        <f>IF(+'Deney Sonuç Verisi Değerlendir'!$C$20="","",'Deney Sonuç Verisi Değerlendir'!$C$20)</f>
        <v>44.875</v>
      </c>
      <c r="M36" s="201">
        <f>IF(+'Deney Sonuç Verisi Değerlendir'!$C$21="","",'Deney Sonuç Verisi Değerlendir'!$C$21)</f>
        <v>45</v>
      </c>
      <c r="N36" s="201" t="str">
        <f>IF(+'Deney Sonuç Verisi Değerlendir'!$C$22="","",'Deney Sonuç Verisi Değerlendir'!$C$22)</f>
        <v/>
      </c>
      <c r="O36" s="201" t="str">
        <f>IF(+'Deney Sonuç Verisi Değerlendir'!$C$23="","",'Deney Sonuç Verisi Değerlendir'!$C$23)</f>
        <v/>
      </c>
      <c r="P36" s="201" t="str">
        <f>IF(+'Deney Sonuç Verisi Değerlendir'!$C$24="","",'Deney Sonuç Verisi Değerlendir'!$C$24)</f>
        <v/>
      </c>
      <c r="Q36" s="201" t="str">
        <f>IF(+'Deney Sonuç Verisi Değerlendir'!$C$25="","",'Deney Sonuç Verisi Değerlendir'!$C$25)</f>
        <v/>
      </c>
      <c r="R36" s="201" t="str">
        <f>IF(+'Deney Sonuç Verisi Değerlendir'!$C$26="","",'Deney Sonuç Verisi Değerlendir'!$C$26)</f>
        <v/>
      </c>
      <c r="S36" s="201" t="str">
        <f>IF(+'Deney Sonuç Verisi Değerlendir'!$C$27="","",'Deney Sonuç Verisi Değerlendir'!$C$27)</f>
        <v/>
      </c>
      <c r="T36" s="201" t="str">
        <f>IF(+'Deney Sonuç Verisi Değerlendir'!$C$28="","",'Deney Sonuç Verisi Değerlendir'!$C$28)</f>
        <v/>
      </c>
      <c r="U36" s="201" t="str">
        <f>IF(+'Deney Sonuç Verisi Değerlendir'!$C$29="","",'Deney Sonuç Verisi Değerlendir'!$C$29)</f>
        <v/>
      </c>
      <c r="V36" s="201" t="str">
        <f>IF(+'Deney Sonuç Verisi Değerlendir'!$C$30="","",'Deney Sonuç Verisi Değerlendir'!$C$30)</f>
        <v/>
      </c>
      <c r="W36" s="201" t="str">
        <f>IF(+'Deney Sonuç Verisi Değerlendir'!$C$31="","",'Deney Sonuç Verisi Değerlendir'!$C$31)</f>
        <v/>
      </c>
      <c r="X36" s="201" t="str">
        <f>IF(+'Deney Sonuç Verisi Değerlendir'!$C$32="","",'Deney Sonuç Verisi Değerlendir'!$C$32)</f>
        <v/>
      </c>
      <c r="Y36" s="201" t="str">
        <f>IF(+'Deney Sonuç Verisi Değerlendir'!$C$33="","",'Deney Sonuç Verisi Değerlendir'!$C$33)</f>
        <v/>
      </c>
      <c r="Z36" s="201" t="str">
        <f>IF(+'Deney Sonuç Verisi Değerlendir'!$C$34="","",'Deney Sonuç Verisi Değerlendir'!$C$34)</f>
        <v/>
      </c>
      <c r="AA36" s="201"/>
      <c r="AB36" s="201"/>
      <c r="AC36" s="201"/>
      <c r="AD36" s="16" t="s">
        <v>3</v>
      </c>
      <c r="AE36" s="78">
        <v>24</v>
      </c>
      <c r="AF36" s="20"/>
      <c r="AG36" s="51"/>
    </row>
    <row r="37" spans="1:34" ht="46.5" customHeight="1" x14ac:dyDescent="0.4">
      <c r="A37" s="153"/>
      <c r="B37" s="388"/>
      <c r="C37" s="388"/>
      <c r="D37" s="154">
        <f>IF(D36="","",D36-$B$22)</f>
        <v>-0.83437500000000142</v>
      </c>
      <c r="E37" s="154">
        <f t="shared" ref="E37:AC37" si="1">IF(E36="","",E36-$B$22)</f>
        <v>-0.27187500000000142</v>
      </c>
      <c r="F37" s="154">
        <f t="shared" si="1"/>
        <v>-5.3125000000001421E-2</v>
      </c>
      <c r="G37" s="154">
        <f t="shared" si="1"/>
        <v>0.85312499999999858</v>
      </c>
      <c r="H37" s="154">
        <f t="shared" si="1"/>
        <v>-0.33437500000000142</v>
      </c>
      <c r="I37" s="154">
        <f t="shared" si="1"/>
        <v>-0.83437500000000142</v>
      </c>
      <c r="J37" s="154">
        <f t="shared" si="1"/>
        <v>-0.95937500000000142</v>
      </c>
      <c r="K37" s="154">
        <f t="shared" si="1"/>
        <v>-0.14687500000000142</v>
      </c>
      <c r="L37" s="154">
        <f t="shared" si="1"/>
        <v>1.2281249999999986</v>
      </c>
      <c r="M37" s="154">
        <f t="shared" si="1"/>
        <v>1.3531249999999986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0">
        <f>SUM(D36:AC36)</f>
        <v>436.46875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Değerlendir'!C39</f>
        <v>0.27059484692165803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19057.0869140625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43.646875000000001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0.85569603937704153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ht="17.100000000000001" customHeight="1" x14ac:dyDescent="0.2">
      <c r="A44" s="414" t="s">
        <v>123</v>
      </c>
      <c r="B44" s="414"/>
      <c r="C44" s="414"/>
      <c r="D44" s="415"/>
      <c r="E44" s="415"/>
      <c r="F44" s="415"/>
      <c r="G44" s="415"/>
      <c r="H44" s="415"/>
      <c r="I44" s="415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dataConsolidate/>
  <mergeCells count="127">
    <mergeCell ref="E46:F46"/>
    <mergeCell ref="H46:I46"/>
    <mergeCell ref="K46:L46"/>
    <mergeCell ref="N46:O46"/>
    <mergeCell ref="Q46:R46"/>
    <mergeCell ref="T46:U46"/>
    <mergeCell ref="AF42:AF43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Y8:Y9"/>
    <mergeCell ref="Z8:Z9"/>
    <mergeCell ref="AA8:AA9"/>
    <mergeCell ref="AB8:AB9"/>
    <mergeCell ref="AC8:AC9"/>
    <mergeCell ref="A10:B10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R8:R9"/>
    <mergeCell ref="C8:C9"/>
    <mergeCell ref="D8:D9"/>
    <mergeCell ref="E8:E9"/>
    <mergeCell ref="F8:F9"/>
    <mergeCell ref="A8:B9"/>
    <mergeCell ref="G8:G9"/>
    <mergeCell ref="H8:H9"/>
    <mergeCell ref="I8:I9"/>
    <mergeCell ref="J8:J9"/>
    <mergeCell ref="A5:B5"/>
    <mergeCell ref="D5:L5"/>
    <mergeCell ref="M5:T6"/>
    <mergeCell ref="U5:U6"/>
    <mergeCell ref="V5:AC6"/>
    <mergeCell ref="AD5:AG7"/>
    <mergeCell ref="A6:B6"/>
    <mergeCell ref="D6:L6"/>
    <mergeCell ref="A7:B7"/>
    <mergeCell ref="A1:B4"/>
    <mergeCell ref="C1:AC1"/>
    <mergeCell ref="AD1:AE1"/>
    <mergeCell ref="AF1:AG1"/>
    <mergeCell ref="C2:AC2"/>
    <mergeCell ref="AD2:AE2"/>
    <mergeCell ref="AF2:AG2"/>
    <mergeCell ref="AD4:AE4"/>
    <mergeCell ref="AF4:AG4"/>
    <mergeCell ref="C3:AC4"/>
    <mergeCell ref="AF3:AG3"/>
    <mergeCell ref="AD3:AE3"/>
  </mergeCells>
  <conditionalFormatting sqref="AJ34">
    <cfRule type="cellIs" dxfId="16" priority="10" stopIfTrue="1" operator="between">
      <formula>2</formula>
      <formula>3</formula>
    </cfRule>
  </conditionalFormatting>
  <conditionalFormatting sqref="D35:AC35">
    <cfRule type="aboveAverage" priority="1" stdDev="2"/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5" orientation="landscape" horizontalDpi="300" verticalDpi="300" r:id="rId1"/>
  <headerFooter alignWithMargins="0">
    <oddHeader>&amp;C&amp;"Arial Tur,Kalın"&amp;14X ORTALAMANIN KONTROL GRAFİĞİ</oddHeader>
  </headerFooter>
  <ignoredErrors>
    <ignoredError sqref="J36:M36 D36:I36 N36:Z36 AB36:AC36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0905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09057" r:id="rId4"/>
      </mc:Fallback>
    </mc:AlternateContent>
    <mc:AlternateContent xmlns:mc="http://schemas.openxmlformats.org/markup-compatibility/2006">
      <mc:Choice Requires="x14">
        <oleObject progId="Equation.DSMT4" shapeId="1709061" r:id="rId6">
          <objectPr defaultSize="0" autoPict="0" r:id="rId7">
            <anchor moveWithCells="1" sizeWithCells="1">
              <from>
                <xdr:col>0</xdr:col>
                <xdr:colOff>1219200</xdr:colOff>
                <xdr:row>36</xdr:row>
                <xdr:rowOff>152400</xdr:rowOff>
              </from>
              <to>
                <xdr:col>0</xdr:col>
                <xdr:colOff>1628775</xdr:colOff>
                <xdr:row>36</xdr:row>
                <xdr:rowOff>381000</xdr:rowOff>
              </to>
            </anchor>
          </objectPr>
        </oleObject>
      </mc:Choice>
      <mc:Fallback>
        <oleObject progId="Equation.DSMT4" shapeId="1709061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>
    <tabColor indexed="34"/>
    <pageSetUpPr fitToPage="1"/>
  </sheetPr>
  <dimension ref="A1:AM57"/>
  <sheetViews>
    <sheetView view="pageBreakPreview" zoomScale="75" zoomScaleNormal="75" zoomScaleSheetLayoutView="75" workbookViewId="0">
      <selection activeCell="AF3" sqref="AF3:AG3"/>
    </sheetView>
  </sheetViews>
  <sheetFormatPr defaultColWidth="8.7109375" defaultRowHeight="12.75" x14ac:dyDescent="0.2"/>
  <cols>
    <col min="1" max="1" width="26.2851562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50" t="str">
        <f>+Personel1!$AF$1</f>
        <v>F 0 16 00 68</v>
      </c>
      <c r="AG1" s="451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53" t="str">
        <f>Personel1!$AF$2</f>
        <v>Ağustos 2016</v>
      </c>
      <c r="AG2" s="454"/>
      <c r="AI2" s="9"/>
    </row>
    <row r="3" spans="1:35" ht="24.75" customHeight="1" x14ac:dyDescent="0.25">
      <c r="A3" s="327"/>
      <c r="B3" s="328"/>
      <c r="C3" s="425" t="str">
        <f>+Personel1!$C$3</f>
        <v>Tekrarlanabilirlik (Lab. İçi Uyarlık) Standard Sapma Kontrol Grafiği</v>
      </c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334" t="s">
        <v>74</v>
      </c>
      <c r="AE3" s="334"/>
      <c r="AF3" s="434" t="str">
        <f>Personel1!$AF$3</f>
        <v>06/Şubat.2022</v>
      </c>
      <c r="AG3" s="429"/>
      <c r="AI3" s="9"/>
    </row>
    <row r="4" spans="1:35" ht="24.75" customHeight="1" thickBot="1" x14ac:dyDescent="0.3">
      <c r="A4" s="423"/>
      <c r="B4" s="424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7" t="s">
        <v>40</v>
      </c>
      <c r="AE4" s="427"/>
      <c r="AF4" s="428" t="str">
        <f>Personel1!$AF$4</f>
        <v>1/1</v>
      </c>
      <c r="AG4" s="42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428.9375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18403.87109375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42.893749999999997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21.45186077544712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56" t="s">
        <v>46</v>
      </c>
      <c r="B22" s="458">
        <f>+'Deney Sonuç Verisi Değerlendir'!D37</f>
        <v>42.893749999999997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57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59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56" t="str">
        <f>+Personel1!$A$25</f>
        <v xml:space="preserve">Yöntemin Kesinlik 
Sapması, </v>
      </c>
      <c r="B25" s="377">
        <f>+B22*('Deney Sonuç Verisi Değerlendir'!$D$44/100)</f>
        <v>0.85787499999999994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59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60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49" t="str">
        <f>+Personel1!$A$35</f>
        <v>Bağıl Standart Sapma/
Tekrarlanabilirlik Katsayısı</v>
      </c>
      <c r="B35" s="386"/>
      <c r="C35" s="387"/>
      <c r="D35" s="150">
        <f>IF(D36="",0,D37/$B$25)</f>
        <v>0.48812472679586522</v>
      </c>
      <c r="E35" s="150">
        <f t="shared" ref="E35:AC35" si="0">IF(E36="",0,E37/$B$25)</f>
        <v>-2.1856331050557669E-2</v>
      </c>
      <c r="F35" s="150">
        <f t="shared" si="0"/>
        <v>-1.3332361940842166</v>
      </c>
      <c r="G35" s="150">
        <f t="shared" si="0"/>
        <v>-0.82325513623779367</v>
      </c>
      <c r="H35" s="150">
        <f t="shared" si="0"/>
        <v>-0.31327407839137072</v>
      </c>
      <c r="I35" s="150">
        <f t="shared" si="0"/>
        <v>-0.45898295206177731</v>
      </c>
      <c r="J35" s="150">
        <f t="shared" si="0"/>
        <v>-0.60469182573218383</v>
      </c>
      <c r="K35" s="150">
        <f t="shared" si="0"/>
        <v>0.48812472679586522</v>
      </c>
      <c r="L35" s="150">
        <f t="shared" si="0"/>
        <v>1.1438146583126947</v>
      </c>
      <c r="M35" s="150">
        <f t="shared" si="0"/>
        <v>1.4352324056535077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>
        <f>IF(+'Deney Sonuç Verisi Değerlendir'!$D$12="","",'Deney Sonuç Verisi Değerlendir'!$D$12)</f>
        <v>43.3125</v>
      </c>
      <c r="E36" s="152">
        <f>IF(+'Deney Sonuç Verisi Değerlendir'!$D$13="","",'Deney Sonuç Verisi Değerlendir'!$D$13)</f>
        <v>42.875</v>
      </c>
      <c r="F36" s="152">
        <f>IF(+'Deney Sonuç Verisi Değerlendir'!$D$14="","",'Deney Sonuç Verisi Değerlendir'!$D$14)</f>
        <v>41.75</v>
      </c>
      <c r="G36" s="152">
        <f>IF(+'Deney Sonuç Verisi Değerlendir'!$D$15="","",'Deney Sonuç Verisi Değerlendir'!$D$15)</f>
        <v>42.1875</v>
      </c>
      <c r="H36" s="152">
        <f>IF(+'Deney Sonuç Verisi Değerlendir'!$D$16="","",'Deney Sonuç Verisi Değerlendir'!$D$16)</f>
        <v>42.625</v>
      </c>
      <c r="I36" s="152">
        <f>IF(+'Deney Sonuç Verisi Değerlendir'!$D$17="","",'Deney Sonuç Verisi Değerlendir'!$D$17)</f>
        <v>42.5</v>
      </c>
      <c r="J36" s="152">
        <f>IF(+'Deney Sonuç Verisi Değerlendir'!$D$18="","",'Deney Sonuç Verisi Değerlendir'!$D$18)</f>
        <v>42.375</v>
      </c>
      <c r="K36" s="152">
        <f>IF(+'Deney Sonuç Verisi Değerlendir'!$D$19="","",'Deney Sonuç Verisi Değerlendir'!$D$19)</f>
        <v>43.3125</v>
      </c>
      <c r="L36" s="152">
        <f>IF(+'Deney Sonuç Verisi Değerlendir'!$D$20="","",'Deney Sonuç Verisi Değerlendir'!$D$20)</f>
        <v>43.875</v>
      </c>
      <c r="M36" s="152">
        <f>IF(+'Deney Sonuç Verisi Değerlendir'!$D$21="","",'Deney Sonuç Verisi Değerlendir'!$D$21)</f>
        <v>44.125</v>
      </c>
      <c r="N36" s="152" t="str">
        <f>IF(+'Deney Sonuç Verisi Değerlendir'!$D$22="","",'Deney Sonuç Verisi Değerlendir'!$D$22)</f>
        <v/>
      </c>
      <c r="O36" s="152" t="str">
        <f>IF(+'Deney Sonuç Verisi Değerlendir'!$D$23="","",'Deney Sonuç Verisi Değerlendir'!$D$23)</f>
        <v/>
      </c>
      <c r="P36" s="152" t="str">
        <f>IF(+'Deney Sonuç Verisi Değerlendir'!$D$24="","",'Deney Sonuç Verisi Değerlendir'!$D$24)</f>
        <v/>
      </c>
      <c r="Q36" s="152" t="str">
        <f>IF(+'Deney Sonuç Verisi Değerlendir'!$D$25="","",'Deney Sonuç Verisi Değerlendir'!$D$25)</f>
        <v/>
      </c>
      <c r="R36" s="152" t="str">
        <f>IF(+'Deney Sonuç Verisi Değerlendir'!$D$26="","",'Deney Sonuç Verisi Değerlendir'!$D$26)</f>
        <v/>
      </c>
      <c r="S36" s="152" t="str">
        <f>IF(+'Deney Sonuç Verisi Değerlendir'!$D$27="","",'Deney Sonuç Verisi Değerlendir'!$D$27)</f>
        <v/>
      </c>
      <c r="T36" s="152" t="str">
        <f>IF(+'Deney Sonuç Verisi Değerlendir'!$D$28="","",'Deney Sonuç Verisi Değerlendir'!$D$28)</f>
        <v/>
      </c>
      <c r="U36" s="152" t="str">
        <f>IF(+'Deney Sonuç Verisi Değerlendir'!$D$29="","",'Deney Sonuç Verisi Değerlendir'!$D$29)</f>
        <v/>
      </c>
      <c r="V36" s="152" t="str">
        <f>IF(+'Deney Sonuç Verisi Değerlendir'!$D$30="","",'Deney Sonuç Verisi Değerlendir'!$D$30)</f>
        <v/>
      </c>
      <c r="W36" s="152" t="str">
        <f>IF(+'Deney Sonuç Verisi Değerlendir'!$D$31="","",'Deney Sonuç Verisi Değerlendir'!$D$31)</f>
        <v/>
      </c>
      <c r="X36" s="152" t="str">
        <f>IF(+'Deney Sonuç Verisi Değerlendir'!$D$32="","",'Deney Sonuç Verisi Değerlendir'!$D$32)</f>
        <v/>
      </c>
      <c r="Y36" s="152" t="str">
        <f>IF(+'Deney Sonuç Verisi Değerlendir'!$D$33="","",'Deney Sonuç Verisi Değerlendir'!$D$33)</f>
        <v/>
      </c>
      <c r="Z36" s="152" t="str">
        <f>IF(+'Deney Sonuç Verisi Değerlendir'!$D$34="","",'Deney Sonuç Verisi Değerlendir'!$D$34)</f>
        <v/>
      </c>
      <c r="AA36" s="152"/>
      <c r="AB36" s="152" t="str">
        <f>IF(+'Deney Sonuç Verisi Değerlendir'!$D$31="","",'Deney Sonuç Verisi Değerlendir'!$D$31)</f>
        <v/>
      </c>
      <c r="AC36" s="152" t="str">
        <f>IF(+'Deney Sonuç Verisi Değerlendir'!$D$31="","",'Deney Sonuç Verisi Değerlendir'!$D$31)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IF(D36="","",D36-$B$22)</f>
        <v>0.41875000000000284</v>
      </c>
      <c r="E37" s="154">
        <f t="shared" ref="E37:AC37" si="1">IF(E36="","",E36-$B$22)</f>
        <v>-1.8749999999997158E-2</v>
      </c>
      <c r="F37" s="154">
        <f t="shared" si="1"/>
        <v>-1.1437499999999972</v>
      </c>
      <c r="G37" s="154">
        <f t="shared" si="1"/>
        <v>-0.70624999999999716</v>
      </c>
      <c r="H37" s="154">
        <f t="shared" si="1"/>
        <v>-0.26874999999999716</v>
      </c>
      <c r="I37" s="154">
        <f t="shared" si="1"/>
        <v>-0.39374999999999716</v>
      </c>
      <c r="J37" s="154">
        <f t="shared" si="1"/>
        <v>-0.51874999999999716</v>
      </c>
      <c r="K37" s="154">
        <f t="shared" si="1"/>
        <v>0.41875000000000284</v>
      </c>
      <c r="L37" s="154">
        <f t="shared" si="1"/>
        <v>0.98125000000000284</v>
      </c>
      <c r="M37" s="154">
        <f t="shared" si="1"/>
        <v>1.2312500000000028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428.9375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Değerlendir'!D39</f>
        <v>0.23882125172977747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18403.87109375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42.893749999999997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0.7552191091185243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15" priority="1" stopIfTrue="1" operator="between">
      <formula>2</formula>
      <formula>3</formula>
    </cfRule>
    <cfRule type="cellIs" dxfId="14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0561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0561" r:id="rId4"/>
      </mc:Fallback>
    </mc:AlternateContent>
    <mc:AlternateContent xmlns:mc="http://schemas.openxmlformats.org/markup-compatibility/2006">
      <mc:Choice Requires="x14">
        <oleObject progId="Equation.DSMT4" shapeId="1730565" r:id="rId6">
          <objectPr defaultSize="0" autoPict="0" r:id="rId7">
            <anchor moveWithCells="1" sizeWithCells="1">
              <from>
                <xdr:col>0</xdr:col>
                <xdr:colOff>1295400</xdr:colOff>
                <xdr:row>36</xdr:row>
                <xdr:rowOff>114300</xdr:rowOff>
              </from>
              <to>
                <xdr:col>0</xdr:col>
                <xdr:colOff>1781175</xdr:colOff>
                <xdr:row>36</xdr:row>
                <xdr:rowOff>342900</xdr:rowOff>
              </to>
            </anchor>
          </objectPr>
        </oleObject>
      </mc:Choice>
      <mc:Fallback>
        <oleObject progId="Equation.DSMT4" shapeId="173056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4">
    <tabColor indexed="34"/>
    <pageSetUpPr fitToPage="1"/>
  </sheetPr>
  <dimension ref="A1:AM57"/>
  <sheetViews>
    <sheetView view="pageBreakPreview" zoomScale="75" zoomScaleNormal="75" zoomScaleSheetLayoutView="75" workbookViewId="0">
      <selection activeCell="AB8" sqref="AB8:AB9"/>
    </sheetView>
  </sheetViews>
  <sheetFormatPr defaultColWidth="8.7109375" defaultRowHeight="12.75" x14ac:dyDescent="0.2"/>
  <cols>
    <col min="1" max="1" width="25.42578125" customWidth="1"/>
    <col min="2" max="2" width="11.42578125" customWidth="1"/>
    <col min="3" max="3" width="5.710937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6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25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6" t="s">
        <v>21</v>
      </c>
      <c r="AE9" s="89">
        <f>SUM(D36:AC36)</f>
        <v>426.71875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366" t="s">
        <v>22</v>
      </c>
      <c r="AE10" s="367">
        <f>SUMSQ(D36:AC36)</f>
        <v>18219.5205078125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366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42.671875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21.346315884079779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4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56" t="s">
        <v>46</v>
      </c>
      <c r="B22" s="458">
        <f>+'Deney Sonuç Verisi Değerlendir'!E37</f>
        <v>42.671875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108" t="s">
        <v>65</v>
      </c>
      <c r="AE22" s="53"/>
      <c r="AF22" s="54"/>
      <c r="AG22" s="55"/>
    </row>
    <row r="23" spans="1:33" ht="19.5" customHeight="1" x14ac:dyDescent="0.2">
      <c r="A23" s="457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59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56" t="str">
        <f>+Personel1!$A$25</f>
        <v xml:space="preserve">Yöntemin Kesinlik 
Sapması, </v>
      </c>
      <c r="B25" s="377">
        <f>+B22*('Deney Sonuç Verisi Değerlendir'!$E$44/100)</f>
        <v>0.85343750000000007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59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60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09" t="s">
        <v>33</v>
      </c>
      <c r="AG30" s="51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09" t="s">
        <v>34</v>
      </c>
      <c r="AG31" s="51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1.3365067740754302</v>
      </c>
      <c r="E35" s="150">
        <f t="shared" ref="E35:AC35" si="0">IF(E36="",0,E37/$B$25)</f>
        <v>-0.34785792749908456</v>
      </c>
      <c r="F35" s="150">
        <f t="shared" si="0"/>
        <v>-3.2405712193335772</v>
      </c>
      <c r="G35" s="150">
        <f t="shared" si="0"/>
        <v>0.23800805565726837</v>
      </c>
      <c r="H35" s="150">
        <f t="shared" si="0"/>
        <v>0.6774075430245331</v>
      </c>
      <c r="I35" s="150">
        <f t="shared" si="0"/>
        <v>0.60417429512998899</v>
      </c>
      <c r="J35" s="150">
        <f t="shared" si="0"/>
        <v>-0.71402416697180515</v>
      </c>
      <c r="K35" s="150">
        <f t="shared" si="0"/>
        <v>0.53094104723544489</v>
      </c>
      <c r="L35" s="150">
        <f t="shared" si="0"/>
        <v>0.23800805565726837</v>
      </c>
      <c r="M35" s="150">
        <f t="shared" si="0"/>
        <v>0.6774075430245331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479"/>
      <c r="C36" s="480"/>
      <c r="D36" s="152">
        <f>IF(+'Deney Sonuç Verisi Değerlendir'!$E$12="","",'Deney Sonuç Verisi Değerlendir'!$E$12)</f>
        <v>43.8125</v>
      </c>
      <c r="E36" s="152">
        <f>IF(+'Deney Sonuç Verisi Değerlendir'!$E$13="","",'Deney Sonuç Verisi Değerlendir'!$E$13)</f>
        <v>42.375</v>
      </c>
      <c r="F36" s="152">
        <f>IF(+'Deney Sonuç Verisi Değerlendir'!$E$14="","",'Deney Sonuç Verisi Değerlendir'!$E$14)</f>
        <v>39.90625</v>
      </c>
      <c r="G36" s="152">
        <f>IF(+'Deney Sonuç Verisi Değerlendir'!$E$15="","",'Deney Sonuç Verisi Değerlendir'!$E$15)</f>
        <v>42.875</v>
      </c>
      <c r="H36" s="152">
        <f>IF(+'Deney Sonuç Verisi Değerlendir'!$E$16="","",'Deney Sonuç Verisi Değerlendir'!$E$16)</f>
        <v>43.25</v>
      </c>
      <c r="I36" s="152">
        <f>IF(+'Deney Sonuç Verisi Değerlendir'!$E$17="","",'Deney Sonuç Verisi Değerlendir'!$E$17)</f>
        <v>43.1875</v>
      </c>
      <c r="J36" s="152">
        <f>IF(+'Deney Sonuç Verisi Değerlendir'!$E$18="","",'Deney Sonuç Verisi Değerlendir'!$E$18)</f>
        <v>42.0625</v>
      </c>
      <c r="K36" s="152">
        <f>IF(+'Deney Sonuç Verisi Değerlendir'!$E$19="","",'Deney Sonuç Verisi Değerlendir'!$E$19)</f>
        <v>43.125</v>
      </c>
      <c r="L36" s="152">
        <f>IF(+'Deney Sonuç Verisi Değerlendir'!$E$20="","",'Deney Sonuç Verisi Değerlendir'!$E$20)</f>
        <v>42.875</v>
      </c>
      <c r="M36" s="152">
        <f>IF(+'Deney Sonuç Verisi Değerlendir'!$E$21="","",'Deney Sonuç Verisi Değerlendir'!$E$21)</f>
        <v>43.25</v>
      </c>
      <c r="N36" s="152" t="str">
        <f>IF(+'Deney Sonuç Verisi Değerlendir'!$E$22="","",'Deney Sonuç Verisi Değerlendir'!$E$22)</f>
        <v/>
      </c>
      <c r="O36" s="152" t="str">
        <f>IF(+'Deney Sonuç Verisi Değerlendir'!$E$23="","",'Deney Sonuç Verisi Değerlendir'!$E$23)</f>
        <v/>
      </c>
      <c r="P36" s="152" t="str">
        <f>IF(+'Deney Sonuç Verisi Değerlendir'!$E$24="","",'Deney Sonuç Verisi Değerlendir'!$E$24)</f>
        <v/>
      </c>
      <c r="Q36" s="152" t="str">
        <f>IF(+'Deney Sonuç Verisi Değerlendir'!$E$25="","",'Deney Sonuç Verisi Değerlendir'!$E$25)</f>
        <v/>
      </c>
      <c r="R36" s="152" t="str">
        <f>IF(+'Deney Sonuç Verisi Değerlendir'!$E$26="","",'Deney Sonuç Verisi Değerlendir'!$E$26)</f>
        <v/>
      </c>
      <c r="S36" s="152" t="str">
        <f>IF(+'Deney Sonuç Verisi Değerlendir'!$E$27="","",'Deney Sonuç Verisi Değerlendir'!$E$27)</f>
        <v/>
      </c>
      <c r="T36" s="152" t="str">
        <f>IF(+'Deney Sonuç Verisi Değerlendir'!$E$28="","",'Deney Sonuç Verisi Değerlendir'!$E$28)</f>
        <v/>
      </c>
      <c r="U36" s="152" t="str">
        <f>IF(+'Deney Sonuç Verisi Değerlendir'!$E$29="","",'Deney Sonuç Verisi Değerlendir'!$E$29)</f>
        <v/>
      </c>
      <c r="V36" s="152" t="str">
        <f>IF(+'Deney Sonuç Verisi Değerlendir'!$E$30="","",'Deney Sonuç Verisi Değerlendir'!$E$30)</f>
        <v/>
      </c>
      <c r="W36" s="152" t="str">
        <f>IF(+'Deney Sonuç Verisi Değerlendir'!$E$31="","",'Deney Sonuç Verisi Değerlendir'!$E$31)</f>
        <v/>
      </c>
      <c r="X36" s="152" t="str">
        <f>IF(+'Deney Sonuç Verisi Değerlendir'!$E$32="","",'Deney Sonuç Verisi Değerlendir'!$E$32)</f>
        <v/>
      </c>
      <c r="Y36" s="152" t="str">
        <f>IF(+'Deney Sonuç Verisi Değerlendir'!$E$33="","",'Deney Sonuç Verisi Değerlendir'!$E$33)</f>
        <v/>
      </c>
      <c r="Z36" s="152" t="str">
        <f>IF(+'Deney Sonuç Verisi Değerlendir'!$E$34="","",'Deney Sonuç Verisi Değerlendir'!$E$34)</f>
        <v/>
      </c>
      <c r="AA36" s="152"/>
      <c r="AB36" s="152" t="str">
        <f>IF(+'Deney Sonuç Verisi Değerlendir'!$E$29="","",'Deney Sonuç Verisi Değerlendir'!$E$29)</f>
        <v/>
      </c>
      <c r="AC36" s="152" t="str">
        <f>IF(+'Deney Sonuç Verisi Değerlendir'!$E$29="","",'Deney Sonuç Verisi Değerlendir'!$E$29)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479"/>
      <c r="C37" s="480"/>
      <c r="D37" s="154">
        <f>IF(D36="","",D36-$B$22)</f>
        <v>1.140625</v>
      </c>
      <c r="E37" s="154">
        <f t="shared" ref="E37:AC37" si="1">IF(E36="","",E36-$B$22)</f>
        <v>-0.296875</v>
      </c>
      <c r="F37" s="154">
        <f t="shared" si="1"/>
        <v>-2.765625</v>
      </c>
      <c r="G37" s="154">
        <f t="shared" si="1"/>
        <v>0.203125</v>
      </c>
      <c r="H37" s="154">
        <f t="shared" si="1"/>
        <v>0.578125</v>
      </c>
      <c r="I37" s="154">
        <f t="shared" si="1"/>
        <v>0.515625</v>
      </c>
      <c r="J37" s="154">
        <f t="shared" si="1"/>
        <v>-0.609375</v>
      </c>
      <c r="K37" s="154">
        <f t="shared" si="1"/>
        <v>0.453125</v>
      </c>
      <c r="L37" s="154">
        <f t="shared" si="1"/>
        <v>0.203125</v>
      </c>
      <c r="M37" s="154">
        <f t="shared" si="1"/>
        <v>0.578125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426.71875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Değerlendir'!E39</f>
        <v>0.34369475566182911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18219.5205078125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42.671875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1.0868582477464319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13" priority="1" stopIfTrue="1" operator="between">
      <formula>2</formula>
      <formula>3</formula>
    </cfRule>
    <cfRule type="cellIs" dxfId="12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R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1585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76200</xdr:rowOff>
              </from>
              <to>
                <xdr:col>29</xdr:col>
                <xdr:colOff>409575</xdr:colOff>
                <xdr:row>12</xdr:row>
                <xdr:rowOff>114300</xdr:rowOff>
              </to>
            </anchor>
          </objectPr>
        </oleObject>
      </mc:Choice>
      <mc:Fallback>
        <oleObject progId="Equation.DSMT4" shapeId="1731585" r:id="rId4"/>
      </mc:Fallback>
    </mc:AlternateContent>
    <mc:AlternateContent xmlns:mc="http://schemas.openxmlformats.org/markup-compatibility/2006">
      <mc:Choice Requires="x14">
        <oleObject progId="Equation.DSMT4" shapeId="1731589" r:id="rId6">
          <objectPr defaultSize="0" autoPict="0" r:id="rId7">
            <anchor moveWithCells="1" sizeWithCells="1">
              <from>
                <xdr:col>0</xdr:col>
                <xdr:colOff>1190625</xdr:colOff>
                <xdr:row>36</xdr:row>
                <xdr:rowOff>123825</xdr:rowOff>
              </from>
              <to>
                <xdr:col>0</xdr:col>
                <xdr:colOff>1676400</xdr:colOff>
                <xdr:row>36</xdr:row>
                <xdr:rowOff>352425</xdr:rowOff>
              </to>
            </anchor>
          </objectPr>
        </oleObject>
      </mc:Choice>
      <mc:Fallback>
        <oleObject progId="Equation.DSMT4" shapeId="1731589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5">
    <tabColor indexed="34"/>
    <pageSetUpPr fitToPage="1"/>
  </sheetPr>
  <dimension ref="A1:AM57"/>
  <sheetViews>
    <sheetView view="pageBreakPreview" zoomScale="75" zoomScaleNormal="75" zoomScaleSheetLayoutView="75" workbookViewId="0">
      <selection activeCell="X55" sqref="X55"/>
    </sheetView>
  </sheetViews>
  <sheetFormatPr defaultColWidth="8.7109375" defaultRowHeight="12.75" x14ac:dyDescent="0.2"/>
  <cols>
    <col min="1" max="1" width="24.710937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428.3125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18353.76171875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42.831249999999997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21.982839865176921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>
        <f>+'Deney Sonuç Verisi Değerlendir'!F37</f>
        <v>42.831249999999997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>
        <f>+B22*('Deney Sonuç Verisi Değerlendir'!$F$44/100)</f>
        <v>0.85662499999999997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2.0210126951700018</v>
      </c>
      <c r="E35" s="150">
        <f t="shared" ref="E35:AC35" si="0">IF(E36="",0,E37/$B$25)</f>
        <v>-1.1162994309061691</v>
      </c>
      <c r="F35" s="150">
        <f t="shared" si="0"/>
        <v>-0.53261345396176529</v>
      </c>
      <c r="G35" s="150">
        <f t="shared" si="0"/>
        <v>-2.1888224135411829E-2</v>
      </c>
      <c r="H35" s="150">
        <f t="shared" si="0"/>
        <v>1.2184444768714464</v>
      </c>
      <c r="I35" s="150">
        <f t="shared" si="0"/>
        <v>1.2184444768714464</v>
      </c>
      <c r="J35" s="150">
        <f t="shared" si="0"/>
        <v>-1.2622209251422702</v>
      </c>
      <c r="K35" s="150">
        <f t="shared" si="0"/>
        <v>0.12403327010068915</v>
      </c>
      <c r="L35" s="150">
        <f t="shared" si="0"/>
        <v>-1.1162994309061691</v>
      </c>
      <c r="M35" s="150">
        <f t="shared" si="0"/>
        <v>-0.53261345396176529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>
        <f>IF(+'Deney Sonuç Verisi Değerlendir'!$F$12="","",'Deney Sonuç Verisi Değerlendir'!$F$12)</f>
        <v>44.5625</v>
      </c>
      <c r="E36" s="152">
        <f>IF(+'Deney Sonuç Verisi Değerlendir'!$F$13="","",'Deney Sonuç Verisi Değerlendir'!$F$13)</f>
        <v>41.875</v>
      </c>
      <c r="F36" s="152">
        <f>IF(+'Deney Sonuç Verisi Değerlendir'!$F$14="","",'Deney Sonuç Verisi Değerlendir'!$F$14)</f>
        <v>42.375</v>
      </c>
      <c r="G36" s="152">
        <f>IF(+'Deney Sonuç Verisi Değerlendir'!$F$15="","",'Deney Sonuç Verisi Değerlendir'!$F$15)</f>
        <v>42.8125</v>
      </c>
      <c r="H36" s="152">
        <f>IF(+'Deney Sonuç Verisi Değerlendir'!$F$16="","",'Deney Sonuç Verisi Değerlendir'!$F$16)</f>
        <v>43.875</v>
      </c>
      <c r="I36" s="152">
        <f>IF(+'Deney Sonuç Verisi Değerlendir'!$F$17="","",'Deney Sonuç Verisi Değerlendir'!$F$17)</f>
        <v>43.875</v>
      </c>
      <c r="J36" s="152">
        <f>IF(+'Deney Sonuç Verisi Değerlendir'!$F$18="","",'Deney Sonuç Verisi Değerlendir'!$F$18)</f>
        <v>41.75</v>
      </c>
      <c r="K36" s="152">
        <f>IF(+'Deney Sonuç Verisi Değerlendir'!$F$19="","",'Deney Sonuç Verisi Değerlendir'!$F$19)</f>
        <v>42.9375</v>
      </c>
      <c r="L36" s="152">
        <f>IF(+'Deney Sonuç Verisi Değerlendir'!$F$20="","",'Deney Sonuç Verisi Değerlendir'!$F$20)</f>
        <v>41.875</v>
      </c>
      <c r="M36" s="152">
        <f>IF(+'Deney Sonuç Verisi Değerlendir'!$F$21="","",'Deney Sonuç Verisi Değerlendir'!$F$21)</f>
        <v>42.375</v>
      </c>
      <c r="N36" s="152" t="str">
        <f>IF(+'Deney Sonuç Verisi Değerlendir'!$F$22="","",'Deney Sonuç Verisi Değerlendir'!$F$22)</f>
        <v/>
      </c>
      <c r="O36" s="152" t="str">
        <f>IF(+'Deney Sonuç Verisi Değerlendir'!$F$23="","",'Deney Sonuç Verisi Değerlendir'!$F$23)</f>
        <v/>
      </c>
      <c r="P36" s="152" t="str">
        <f>IF(+'Deney Sonuç Verisi Değerlendir'!$F$24="","",'Deney Sonuç Verisi Değerlendir'!$F$24)</f>
        <v/>
      </c>
      <c r="Q36" s="152" t="str">
        <f>IF(+'Deney Sonuç Verisi Değerlendir'!$F$25="","",'Deney Sonuç Verisi Değerlendir'!$F$25)</f>
        <v/>
      </c>
      <c r="R36" s="152" t="str">
        <f>IF(+'Deney Sonuç Verisi Değerlendir'!$F$26="","",'Deney Sonuç Verisi Değerlendir'!$F$26)</f>
        <v/>
      </c>
      <c r="S36" s="152" t="str">
        <f>IF(+'Deney Sonuç Verisi Değerlendir'!$F$31="","",'Deney Sonuç Verisi Değerlendir'!$F$31)</f>
        <v/>
      </c>
      <c r="T36" s="152" t="str">
        <f>IF(+'Deney Sonuç Verisi Değerlendir'!$F$32="","",'Deney Sonuç Verisi Değerlendir'!$F$32)</f>
        <v/>
      </c>
      <c r="U36" s="152" t="str">
        <f>IF(+'Deney Sonuç Verisi Değerlendir'!$F$33="","",'Deney Sonuç Verisi Değerlendir'!$F$33)</f>
        <v/>
      </c>
      <c r="V36" s="152" t="str">
        <f>IF(+'Deney Sonuç Verisi Değerlendir'!$F$34="","",'Deney Sonuç Verisi Değerlendir'!$F$34)</f>
        <v/>
      </c>
      <c r="W36" s="152"/>
      <c r="X36" s="152"/>
      <c r="Y36" s="152"/>
      <c r="Z36" s="152"/>
      <c r="AA36" s="152"/>
      <c r="AB36" s="152"/>
      <c r="AC36" s="152"/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IF(D36="","",D36-$B$22)</f>
        <v>1.7312500000000028</v>
      </c>
      <c r="E37" s="154">
        <f t="shared" ref="E37:AC37" si="1">IF(E36="","",E36-$B$22)</f>
        <v>-0.95624999999999716</v>
      </c>
      <c r="F37" s="154">
        <f t="shared" si="1"/>
        <v>-0.45624999999999716</v>
      </c>
      <c r="G37" s="154">
        <f t="shared" si="1"/>
        <v>-1.8749999999997158E-2</v>
      </c>
      <c r="H37" s="154">
        <f t="shared" si="1"/>
        <v>1.0437500000000028</v>
      </c>
      <c r="I37" s="154">
        <f t="shared" si="1"/>
        <v>1.0437500000000028</v>
      </c>
      <c r="J37" s="154">
        <f t="shared" si="1"/>
        <v>-1.0812499999999972</v>
      </c>
      <c r="K37" s="154">
        <f t="shared" si="1"/>
        <v>0.10625000000000284</v>
      </c>
      <c r="L37" s="154">
        <f t="shared" si="1"/>
        <v>-0.95624999999999716</v>
      </c>
      <c r="M37" s="154">
        <f t="shared" si="1"/>
        <v>-0.45624999999999716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428.3125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Değerlendir'!F39</f>
        <v>0.30915571633797168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18353.76171875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42.831249999999997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0.97763621528892042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11" priority="1" stopIfTrue="1" operator="between">
      <formula>2</formula>
      <formula>3</formula>
    </cfRule>
    <cfRule type="cellIs" dxfId="10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V36 AB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2609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2609" r:id="rId4"/>
      </mc:Fallback>
    </mc:AlternateContent>
    <mc:AlternateContent xmlns:mc="http://schemas.openxmlformats.org/markup-compatibility/2006">
      <mc:Choice Requires="x14">
        <oleObject progId="Equation.DSMT4" shapeId="1732613" r:id="rId6">
          <objectPr defaultSize="0" autoPict="0" r:id="rId7">
            <anchor moveWithCells="1" sizeWithCells="1">
              <from>
                <xdr:col>0</xdr:col>
                <xdr:colOff>1133475</xdr:colOff>
                <xdr:row>36</xdr:row>
                <xdr:rowOff>123825</xdr:rowOff>
              </from>
              <to>
                <xdr:col>0</xdr:col>
                <xdr:colOff>1609725</xdr:colOff>
                <xdr:row>36</xdr:row>
                <xdr:rowOff>352425</xdr:rowOff>
              </to>
            </anchor>
          </objectPr>
        </oleObject>
      </mc:Choice>
      <mc:Fallback>
        <oleObject progId="Equation.DSMT4" shapeId="1732613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6">
    <tabColor indexed="34"/>
    <pageSetUpPr fitToPage="1"/>
  </sheetPr>
  <dimension ref="A1:AM57"/>
  <sheetViews>
    <sheetView view="pageBreakPreview" zoomScale="75" zoomScaleNormal="75" zoomScaleSheetLayoutView="75" workbookViewId="0">
      <selection activeCell="M36" sqref="M36"/>
    </sheetView>
  </sheetViews>
  <sheetFormatPr defaultColWidth="8.7109375" defaultRowHeight="12.75" x14ac:dyDescent="0.2"/>
  <cols>
    <col min="1" max="1" width="26.28515625" customWidth="1"/>
    <col min="2" max="2" width="14.1406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434.0625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18854.84765625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43.40625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21.7163892601878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>
        <f>+'Deney Sonuç Verisi Değerlendir'!G37</f>
        <v>43.40625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>
        <f>+B22*('Deney Sonuç Verisi Değerlendir'!$G$44/100)</f>
        <v>0.86812500000000004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1.6198704103671706</v>
      </c>
      <c r="E35" s="150">
        <f t="shared" ref="E35:AC35" si="0">IF(E36="",0,E37/$B$25)</f>
        <v>-2.3398128149748021</v>
      </c>
      <c r="F35" s="150">
        <f t="shared" si="0"/>
        <v>-0.39596832253419723</v>
      </c>
      <c r="G35" s="150">
        <f t="shared" si="0"/>
        <v>0.5399568034557235</v>
      </c>
      <c r="H35" s="150">
        <f t="shared" si="0"/>
        <v>1.2598992080633549</v>
      </c>
      <c r="I35" s="150">
        <f t="shared" si="0"/>
        <v>1.3318934485241181</v>
      </c>
      <c r="J35" s="150">
        <f t="shared" si="0"/>
        <v>-2.2678185745140387</v>
      </c>
      <c r="K35" s="150">
        <f t="shared" si="0"/>
        <v>-0.75593952483801297</v>
      </c>
      <c r="L35" s="150">
        <f t="shared" si="0"/>
        <v>0.17998560115190784</v>
      </c>
      <c r="M35" s="150">
        <f t="shared" si="0"/>
        <v>0.82793376529877605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9.75" customHeight="1" x14ac:dyDescent="0.2">
      <c r="A36" s="149" t="str">
        <f>+Personel1!$A$36</f>
        <v>Deney Sonuçları</v>
      </c>
      <c r="B36" s="388"/>
      <c r="C36" s="388"/>
      <c r="D36" s="152">
        <f>IF(+'Deney Sonuç Verisi Değerlendir'!$G$12="","",'Deney Sonuç Verisi Değerlendir'!$G$12)</f>
        <v>44.8125</v>
      </c>
      <c r="E36" s="152">
        <f>IF(+'Deney Sonuç Verisi Değerlendir'!$G$13="","",'Deney Sonuç Verisi Değerlendir'!$G$13)</f>
        <v>41.375</v>
      </c>
      <c r="F36" s="152">
        <f>IF(+'Deney Sonuç Verisi Değerlendir'!$G$14="","",'Deney Sonuç Verisi Değerlendir'!$G$14)</f>
        <v>43.0625</v>
      </c>
      <c r="G36" s="152">
        <f>IF(+'Deney Sonuç Verisi Değerlendir'!$G$15="","",'Deney Sonuç Verisi Değerlendir'!$G$15)</f>
        <v>43.875</v>
      </c>
      <c r="H36" s="152">
        <f>IF(+'Deney Sonuç Verisi Değerlendir'!$G$16="","",'Deney Sonuç Verisi Değerlendir'!$G$16)</f>
        <v>44.5</v>
      </c>
      <c r="I36" s="152">
        <f>IF(+'Deney Sonuç Verisi Değerlendir'!$G$17="","",'Deney Sonuç Verisi Değerlendir'!$G$17)</f>
        <v>44.5625</v>
      </c>
      <c r="J36" s="152">
        <f>IF(+'Deney Sonuç Verisi Değerlendir'!$G$18="","",'Deney Sonuç Verisi Değerlendir'!$G$18)</f>
        <v>41.4375</v>
      </c>
      <c r="K36" s="152">
        <f>IF(+'Deney Sonuç Verisi Değerlendir'!$G$19="","",'Deney Sonuç Verisi Değerlendir'!$G$19)</f>
        <v>42.75</v>
      </c>
      <c r="L36" s="152">
        <f>IF(+'Deney Sonuç Verisi Değerlendir'!$G$20="","",'Deney Sonuç Verisi Değerlendir'!$G$20)</f>
        <v>43.5625</v>
      </c>
      <c r="M36" s="152">
        <f>IF(+'Deney Sonuç Verisi Değerlendir'!$G$21="","",'Deney Sonuç Verisi Değerlendir'!$G$21)</f>
        <v>44.125</v>
      </c>
      <c r="N36" s="152" t="str">
        <f>IF(+'Deney Sonuç Verisi Değerlendir'!$G$22="","",'Deney Sonuç Verisi Değerlendir'!$G$22)</f>
        <v/>
      </c>
      <c r="O36" s="152" t="str">
        <f>IF(+'Deney Sonuç Verisi Değerlendir'!$G$23="","",'Deney Sonuç Verisi Değerlendir'!$G$23)</f>
        <v/>
      </c>
      <c r="P36" s="152" t="str">
        <f>IF(+'Deney Sonuç Verisi Değerlendir'!$G$24="","",'Deney Sonuç Verisi Değerlendir'!$G$24)</f>
        <v/>
      </c>
      <c r="Q36" s="152" t="str">
        <f>IF(+'Deney Sonuç Verisi Değerlendir'!$G$25="","",'Deney Sonuç Verisi Değerlendir'!$G$25)</f>
        <v/>
      </c>
      <c r="R36" s="152" t="str">
        <f>IF(+'Deney Sonuç Verisi Değerlendir'!$G$26="","",'Deney Sonuç Verisi Değerlendir'!$G$26)</f>
        <v/>
      </c>
      <c r="S36" s="152" t="str">
        <f>IF(+'Deney Sonuç Verisi Değerlendir'!$G$27="","",'Deney Sonuç Verisi Değerlendir'!$G$27)</f>
        <v/>
      </c>
      <c r="T36" s="152" t="str">
        <f>IF(+'Deney Sonuç Verisi Değerlendir'!$G$28="","",'Deney Sonuç Verisi Değerlendir'!$G$28)</f>
        <v/>
      </c>
      <c r="U36" s="152" t="str">
        <f>IF(+'Deney Sonuç Verisi Değerlendir'!$G$29="","",'Deney Sonuç Verisi Değerlendir'!$G$29)</f>
        <v/>
      </c>
      <c r="V36" s="152" t="str">
        <f>IF(+'Deney Sonuç Verisi Değerlendir'!$G$30="","",'Deney Sonuç Verisi Değerlendir'!$G$30)</f>
        <v/>
      </c>
      <c r="W36" s="152" t="str">
        <f>IF(+'Deney Sonuç Verisi Değerlendir'!$G$31="","",'Deney Sonuç Verisi Değerlendir'!$G$31)</f>
        <v/>
      </c>
      <c r="X36" s="152" t="str">
        <f>IF(+'Deney Sonuç Verisi Değerlendir'!$G$32="","",'Deney Sonuç Verisi Değerlendir'!$G$32)</f>
        <v/>
      </c>
      <c r="Y36" s="152" t="str">
        <f>IF(+'Deney Sonuç Verisi Değerlendir'!$G$33="","",'Deney Sonuç Verisi Değerlendir'!$G$33)</f>
        <v/>
      </c>
      <c r="Z36" s="152" t="str">
        <f>IF(+'Deney Sonuç Verisi Değerlendir'!$G$34="","",'Deney Sonuç Verisi Değerlendir'!$G$34)</f>
        <v/>
      </c>
      <c r="AA36" s="152"/>
      <c r="AB36" s="152" t="str">
        <f>IF(+'Deney Sonuç Verisi Değerlendir'!$G$26="","",'Deney Sonuç Verisi Değerlendir'!$G$26)</f>
        <v/>
      </c>
      <c r="AC36" s="152" t="str">
        <f>IF(+'Deney Sonuç Verisi Değerlendir'!$G$26="","",'Deney Sonuç Verisi Değerlendir'!$G$26)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IF(D36="","",D36-$B$22)</f>
        <v>1.40625</v>
      </c>
      <c r="E37" s="154">
        <f t="shared" ref="E37:AC37" si="1">IF(E36="","",E36-$B$22)</f>
        <v>-2.03125</v>
      </c>
      <c r="F37" s="154">
        <f t="shared" si="1"/>
        <v>-0.34375</v>
      </c>
      <c r="G37" s="154">
        <f t="shared" si="1"/>
        <v>0.46875</v>
      </c>
      <c r="H37" s="154">
        <f t="shared" si="1"/>
        <v>1.09375</v>
      </c>
      <c r="I37" s="154">
        <f t="shared" si="1"/>
        <v>1.15625</v>
      </c>
      <c r="J37" s="154">
        <f t="shared" si="1"/>
        <v>-1.96875</v>
      </c>
      <c r="K37" s="154">
        <f t="shared" si="1"/>
        <v>-0.65625</v>
      </c>
      <c r="L37" s="154">
        <f t="shared" si="1"/>
        <v>0.15625</v>
      </c>
      <c r="M37" s="154">
        <f t="shared" si="1"/>
        <v>0.71875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434.0625</v>
      </c>
      <c r="AF37" s="20"/>
      <c r="AG37" s="51"/>
      <c r="AH37" s="5"/>
    </row>
    <row r="38" spans="1:34" ht="12" customHeight="1" x14ac:dyDescent="0.2">
      <c r="A38" s="389" t="s">
        <v>112</v>
      </c>
      <c r="B38" s="485">
        <f>+'Deney Sonuç Verisi Değerlendir'!C39</f>
        <v>0.27059484692165803</v>
      </c>
      <c r="C38" s="486"/>
      <c r="D38" s="397" t="s">
        <v>110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18854.84765625</v>
      </c>
      <c r="AF38" s="368"/>
      <c r="AG38" s="369"/>
    </row>
    <row r="39" spans="1:34" ht="12" customHeight="1" x14ac:dyDescent="0.2">
      <c r="A39" s="389"/>
      <c r="B39" s="487"/>
      <c r="C39" s="488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487"/>
      <c r="C40" s="488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43.40625</v>
      </c>
      <c r="AF40" s="368"/>
      <c r="AG40" s="369"/>
      <c r="AH40" s="75"/>
    </row>
    <row r="41" spans="1:34" ht="18.75" customHeight="1" x14ac:dyDescent="0.35">
      <c r="A41" s="389"/>
      <c r="B41" s="487"/>
      <c r="C41" s="488"/>
      <c r="D41" s="397" t="s">
        <v>111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487"/>
      <c r="C42" s="488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1.2392769229137879</v>
      </c>
      <c r="AF42" s="368"/>
      <c r="AG42" s="369"/>
      <c r="AH42" s="75"/>
    </row>
    <row r="43" spans="1:34" ht="10.5" customHeight="1" thickBot="1" x14ac:dyDescent="0.25">
      <c r="A43" s="390"/>
      <c r="B43" s="489"/>
      <c r="C43" s="490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9" priority="1" stopIfTrue="1" operator="between">
      <formula>2</formula>
      <formula>3</formula>
    </cfRule>
    <cfRule type="cellIs" dxfId="8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M36 B22:B24 B26:B27 O36:R36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5681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5681" r:id="rId4"/>
      </mc:Fallback>
    </mc:AlternateContent>
    <mc:AlternateContent xmlns:mc="http://schemas.openxmlformats.org/markup-compatibility/2006">
      <mc:Choice Requires="x14">
        <oleObject progId="Equation.DSMT4" shapeId="1735685" r:id="rId6">
          <objectPr defaultSize="0" r:id="rId7">
            <anchor moveWithCells="1" sizeWithCells="1">
              <from>
                <xdr:col>0</xdr:col>
                <xdr:colOff>1143000</xdr:colOff>
                <xdr:row>36</xdr:row>
                <xdr:rowOff>133350</xdr:rowOff>
              </from>
              <to>
                <xdr:col>0</xdr:col>
                <xdr:colOff>1628775</xdr:colOff>
                <xdr:row>36</xdr:row>
                <xdr:rowOff>361950</xdr:rowOff>
              </to>
            </anchor>
          </objectPr>
        </oleObject>
      </mc:Choice>
      <mc:Fallback>
        <oleObject progId="Equation.DSMT4" shapeId="173568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7">
    <tabColor indexed="34"/>
    <pageSetUpPr fitToPage="1"/>
  </sheetPr>
  <dimension ref="A1:AM57"/>
  <sheetViews>
    <sheetView view="pageBreakPreview" topLeftCell="A19" zoomScale="75" zoomScaleNormal="75" zoomScaleSheetLayoutView="75" workbookViewId="0">
      <selection activeCell="AF3" sqref="AF3:AG3"/>
    </sheetView>
  </sheetViews>
  <sheetFormatPr defaultColWidth="8.7109375" defaultRowHeight="12.75" x14ac:dyDescent="0.2"/>
  <cols>
    <col min="1" max="1" width="26.7109375" customWidth="1"/>
    <col min="2" max="2" width="12.710937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Değerlendir'!H37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+B22*('Deney Sonuç Verisi Değerlendir'!$H$44/100)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Değerlendir'!$H$12="","",'Deney Sonuç Verisi Değerlendir'!$H$12)</f>
        <v/>
      </c>
      <c r="E36" s="152" t="str">
        <f>IF(+'Deney Sonuç Verisi Değerlendir'!$H$13="","",'Deney Sonuç Verisi Değerlendir'!$H$13)</f>
        <v/>
      </c>
      <c r="F36" s="152" t="str">
        <f>IF(+'Deney Sonuç Verisi Değerlendir'!$H$14="","",'Deney Sonuç Verisi Değerlendir'!$H$14)</f>
        <v/>
      </c>
      <c r="G36" s="152" t="str">
        <f>IF(+'Deney Sonuç Verisi Değerlendir'!$H$15="","",'Deney Sonuç Verisi Değerlendir'!$H$15)</f>
        <v/>
      </c>
      <c r="H36" s="152" t="str">
        <f>IF(+'Deney Sonuç Verisi Değerlendir'!$H$16="","",'Deney Sonuç Verisi Değerlendir'!$H$16)</f>
        <v/>
      </c>
      <c r="I36" s="152" t="str">
        <f>IF(+'Deney Sonuç Verisi Değerlendir'!$H$17="","",'Deney Sonuç Verisi Değerlendir'!$H$17)</f>
        <v/>
      </c>
      <c r="J36" s="152" t="str">
        <f>IF(+'Deney Sonuç Verisi Değerlendir'!$H$18="","",'Deney Sonuç Verisi Değerlendir'!$H$18)</f>
        <v/>
      </c>
      <c r="K36" s="152" t="str">
        <f>IF(+'Deney Sonuç Verisi Değerlendir'!$H$19="","",'Deney Sonuç Verisi Değerlendir'!$H$19)</f>
        <v/>
      </c>
      <c r="L36" s="152" t="str">
        <f>IF(+'Deney Sonuç Verisi Değerlendir'!$H$20="","",'Deney Sonuç Verisi Değerlendir'!$H$20)</f>
        <v/>
      </c>
      <c r="M36" s="152" t="str">
        <f>IF(+'Deney Sonuç Verisi Değerlendir'!$H$21="","",'Deney Sonuç Verisi Değerlendir'!$H$21)</f>
        <v/>
      </c>
      <c r="N36" s="152" t="str">
        <f>IF(+'Deney Sonuç Verisi Değerlendir'!$H$22="","",'Deney Sonuç Verisi Değerlendir'!$H$22)</f>
        <v/>
      </c>
      <c r="O36" s="152" t="str">
        <f>IF(+'Deney Sonuç Verisi Değerlendir'!$H$23="","",'Deney Sonuç Verisi Değerlendir'!$H$23)</f>
        <v/>
      </c>
      <c r="P36" s="152" t="str">
        <f>IF(+'Deney Sonuç Verisi Değerlendir'!$H$24="","",'Deney Sonuç Verisi Değerlendir'!$H$24)</f>
        <v/>
      </c>
      <c r="Q36" s="152" t="str">
        <f>IF(+'Deney Sonuç Verisi Değerlendir'!$H$25="","",'Deney Sonuç Verisi Değerlendir'!$H$25)</f>
        <v/>
      </c>
      <c r="R36" s="152" t="str">
        <f>IF(+'Deney Sonuç Verisi Değerlendir'!$H$26="","",'Deney Sonuç Verisi Değerlendir'!$H$26)</f>
        <v/>
      </c>
      <c r="S36" s="152" t="str">
        <f>IF(+'Deney Sonuç Verisi Değerlendir'!$H$27="","",'Deney Sonuç Verisi Değerlendir'!$H$27)</f>
        <v/>
      </c>
      <c r="T36" s="152" t="str">
        <f>IF(+'Deney Sonuç Verisi Değerlendir'!$H$28="","",'Deney Sonuç Verisi Değerlendir'!$H$28)</f>
        <v/>
      </c>
      <c r="U36" s="152" t="str">
        <f>IF(+'Deney Sonuç Verisi Değerlendir'!$H$29="","",'Deney Sonuç Verisi Değerlendir'!$H$29)</f>
        <v/>
      </c>
      <c r="V36" s="152" t="str">
        <f>IF(+'Deney Sonuç Verisi Değerlendir'!$H$30="","",'Deney Sonuç Verisi Değerlendir'!$H$30)</f>
        <v/>
      </c>
      <c r="W36" s="152" t="str">
        <f>IF(+'Deney Sonuç Verisi Değerlendir'!$H$31="","",'Deney Sonuç Verisi Değerlendir'!$H$31)</f>
        <v/>
      </c>
      <c r="X36" s="152" t="str">
        <f>IF(+'Deney Sonuç Verisi Değerlendir'!$H$32="","",'Deney Sonuç Verisi Değerlendir'!$H$32)</f>
        <v/>
      </c>
      <c r="Y36" s="152" t="str">
        <f>IF(+'Deney Sonuç Verisi Değerlendir'!$H$33="","",'Deney Sonuç Verisi Değerlendir'!$H$33)</f>
        <v/>
      </c>
      <c r="Z36" s="152" t="str">
        <f>IF(+'Deney Sonuç Verisi Değerlendir'!$H$34="","",'Deney Sonuç Verisi Değerlendir'!$H$34)</f>
        <v/>
      </c>
      <c r="AA36" s="152"/>
      <c r="AB36" s="152" t="str">
        <f>IF(+'Deney Sonuç Verisi Değerlendir'!$H$29="","",'Deney Sonuç Verisi Değerlendir'!$H$29)</f>
        <v/>
      </c>
      <c r="AC36" s="152" t="str">
        <f>IF(+'Deney Sonuç Verisi Değerlendir'!$H$29="","",'Deney Sonuç Verisi Değerlendir'!$H$29)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Değerlendir'!H39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3633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3633" r:id="rId4"/>
      </mc:Fallback>
    </mc:AlternateContent>
    <mc:AlternateContent xmlns:mc="http://schemas.openxmlformats.org/markup-compatibility/2006">
      <mc:Choice Requires="x14">
        <oleObject progId="Equation.DSMT4" shapeId="1733637" r:id="rId6">
          <objectPr defaultSize="0" autoPict="0" r:id="rId7">
            <anchor moveWithCells="1" sizeWithCells="1">
              <from>
                <xdr:col>0</xdr:col>
                <xdr:colOff>1295400</xdr:colOff>
                <xdr:row>36</xdr:row>
                <xdr:rowOff>123825</xdr:rowOff>
              </from>
              <to>
                <xdr:col>0</xdr:col>
                <xdr:colOff>1781175</xdr:colOff>
                <xdr:row>36</xdr:row>
                <xdr:rowOff>352425</xdr:rowOff>
              </to>
            </anchor>
          </objectPr>
        </oleObject>
      </mc:Choice>
      <mc:Fallback>
        <oleObject progId="Equation.DSMT4" shapeId="1733637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ZTRF6UCTME4S-96-5499</_dlc_DocId>
    <_dlc_DocIdUrl xmlns="6807f23d-9adf-4297-b455-3f1cbb06756c">
      <Url>http://dsipaylasim/DaireBaskanliklari/TAKK/akreditasyon/_layouts/15/DocIdRedir.aspx?ID=ZTRF6UCTME4S-96-5499</Url>
      <Description>ZTRF6UCTME4S-96-5499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334056f3e01f2fe285a7b8edf47938fb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6f613fbd67fd76d56ccd8a94a23de1c1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BB679D-EE80-4B78-BFBE-8B426F9AEED0}"/>
</file>

<file path=customXml/itemProps2.xml><?xml version="1.0" encoding="utf-8"?>
<ds:datastoreItem xmlns:ds="http://schemas.openxmlformats.org/officeDocument/2006/customXml" ds:itemID="{F168EF0C-88AB-4C2F-8021-084F16E7DF9E}"/>
</file>

<file path=customXml/itemProps3.xml><?xml version="1.0" encoding="utf-8"?>
<ds:datastoreItem xmlns:ds="http://schemas.openxmlformats.org/officeDocument/2006/customXml" ds:itemID="{3F16DCDC-9B45-471E-986B-65F4F9E98EE3}"/>
</file>

<file path=customXml/itemProps4.xml><?xml version="1.0" encoding="utf-8"?>
<ds:datastoreItem xmlns:ds="http://schemas.openxmlformats.org/officeDocument/2006/customXml" ds:itemID="{61BA5B76-657B-40DD-8935-11021BE42553}"/>
</file>

<file path=customXml/itemProps5.xml><?xml version="1.0" encoding="utf-8"?>
<ds:datastoreItem xmlns:ds="http://schemas.openxmlformats.org/officeDocument/2006/customXml" ds:itemID="{6D1707EE-25A4-4E43-A4D1-38C55B5CF8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13</vt:i4>
      </vt:variant>
    </vt:vector>
  </HeadingPairs>
  <TitlesOfParts>
    <vt:vector size="28" baseType="lpstr">
      <vt:lpstr>Ham Veriler</vt:lpstr>
      <vt:lpstr>Sapan veya Aykırı Değer</vt:lpstr>
      <vt:lpstr>Deney Sonuç Verisi Değerlendir</vt:lpstr>
      <vt:lpstr>Personel1</vt:lpstr>
      <vt:lpstr>Personel2</vt:lpstr>
      <vt:lpstr>Personel3</vt:lpstr>
      <vt:lpstr>Personel4</vt:lpstr>
      <vt:lpstr>Personel5</vt:lpstr>
      <vt:lpstr>Personel6</vt:lpstr>
      <vt:lpstr>Personel7</vt:lpstr>
      <vt:lpstr>Personel8</vt:lpstr>
      <vt:lpstr>Personel9</vt:lpstr>
      <vt:lpstr>Personel10</vt:lpstr>
      <vt:lpstr>LAB. İÇİ UYARLIK</vt:lpstr>
      <vt:lpstr>LAB. İÇİ UYARLIK (YILLAR)</vt:lpstr>
      <vt:lpstr>'Deney Sonuç Verisi Değerlendir'!Yazdırma_Alanı</vt:lpstr>
      <vt:lpstr>'LAB. İÇİ UYARLIK'!Yazdırma_Alanı</vt:lpstr>
      <vt:lpstr>'LAB. İÇİ UYARLIK (YILLAR)'!Yazdırma_Alanı</vt:lpstr>
      <vt:lpstr>Personel1!Yazdırma_Alanı</vt:lpstr>
      <vt:lpstr>Personel10!Yazdırma_Alanı</vt:lpstr>
      <vt:lpstr>Personel2!Yazdırma_Alanı</vt:lpstr>
      <vt:lpstr>Personel3!Yazdırma_Alanı</vt:lpstr>
      <vt:lpstr>Personel4!Yazdırma_Alanı</vt:lpstr>
      <vt:lpstr>Personel5!Yazdırma_Alanı</vt:lpstr>
      <vt:lpstr>Personel6!Yazdırma_Alanı</vt:lpstr>
      <vt:lpstr>Personel7!Yazdırma_Alanı</vt:lpstr>
      <vt:lpstr>Personel8!Yazdırma_Alanı</vt:lpstr>
      <vt:lpstr>Personel9!Yazdırma_Alanı</vt:lpstr>
    </vt:vector>
  </TitlesOfParts>
  <Company>DSİ-TAKK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Aydın Sağlık</dc:creator>
  <cp:lastModifiedBy>Oya Sümer</cp:lastModifiedBy>
  <cp:lastPrinted>2018-07-19T06:43:31Z</cp:lastPrinted>
  <dcterms:created xsi:type="dcterms:W3CDTF">2004-12-21T09:34:52Z</dcterms:created>
  <dcterms:modified xsi:type="dcterms:W3CDTF">2022-02-10T09:06:15Z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ZTRF6UCTME4S-96-4186</vt:lpwstr>
  </property>
  <property fmtid="{D5CDD505-2E9C-101B-9397-08002B2CF9AE}" pid="3" name="_dlc_DocIdItemGuid">
    <vt:lpwstr>19458c92-3151-4cad-bd9f-43120c603feb</vt:lpwstr>
  </property>
  <property fmtid="{D5CDD505-2E9C-101B-9397-08002B2CF9AE}" pid="4" name="_dlc_DocIdUrl">
    <vt:lpwstr>http://dsipaylasim/DaireBaskanliklari/TAKK/akreditasyon/_layouts/15/DocIdRedir.aspx?ID=ZTRF6UCTME4S-96-4186, ZTRF6UCTME4S-96-4186</vt:lpwstr>
  </property>
  <property fmtid="{D5CDD505-2E9C-101B-9397-08002B2CF9AE}" pid="5" name="Yayımlama">
    <vt:lpwstr>Devam Ediyor</vt:lpwstr>
  </property>
  <property fmtid="{D5CDD505-2E9C-101B-9397-08002B2CF9AE}" pid="6" name="Doküman Türü">
    <vt:lpwstr>Form</vt:lpwstr>
  </property>
  <property fmtid="{D5CDD505-2E9C-101B-9397-08002B2CF9AE}" pid="7" name="Doküman Birimi">
    <vt:lpwstr>Beton Lab.</vt:lpwstr>
  </property>
  <property fmtid="{D5CDD505-2E9C-101B-9397-08002B2CF9AE}" pid="8" name="ContentTypeId">
    <vt:lpwstr>0x0101000AEB72A43C0D9944A18732C140996BEF</vt:lpwstr>
  </property>
</Properties>
</file>